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50" windowHeight="10365" tabRatio="930" activeTab="0"/>
  </bookViews>
  <sheets>
    <sheet name="CONSUNTIVO 31_12_2016" sheetId="1" r:id="rId1"/>
    <sheet name="GRAFICO ENTRATE" sheetId="2" r:id="rId2"/>
    <sheet name="GRAFICO USCITE" sheetId="3" r:id="rId3"/>
  </sheets>
  <definedNames>
    <definedName name="_xlnm.Print_Area" localSheetId="1">'GRAFICO ENTRATE'!$A$1:$M$99</definedName>
    <definedName name="_xlnm.Print_Titles" localSheetId="0">'CONSUNTIVO 31_12_2016'!$10:$10</definedName>
  </definedNames>
  <calcPr fullCalcOnLoad="1"/>
</workbook>
</file>

<file path=xl/sharedStrings.xml><?xml version="1.0" encoding="utf-8"?>
<sst xmlns="http://schemas.openxmlformats.org/spreadsheetml/2006/main" count="231" uniqueCount="187">
  <si>
    <t>COSTI</t>
  </si>
  <si>
    <t xml:space="preserve">    Codice e descrizione del conto    </t>
  </si>
  <si>
    <t>TOTALE RICAVI</t>
  </si>
  <si>
    <t>TOTALE COSTI</t>
  </si>
  <si>
    <t>DIFFERENZA</t>
  </si>
  <si>
    <t>RIMBORSI SPESE</t>
  </si>
  <si>
    <t>TOTALE</t>
  </si>
  <si>
    <t>PARTECIPAZIONE FEDERSANITÁ A SPESE GENERALI</t>
  </si>
  <si>
    <t>CONTRIBUTO VOLONTARI SERVIZIO CIVILE</t>
  </si>
  <si>
    <t>PARTECIPAZIONE ANCITEL  SPESE GENERALI</t>
  </si>
  <si>
    <t xml:space="preserve">INTERESSI ATTIVI BANCA </t>
  </si>
  <si>
    <t>SOPRAVVENIENZE ATTIVE</t>
  </si>
  <si>
    <t xml:space="preserve">CONSIGLIO DIRETTIVO    </t>
  </si>
  <si>
    <t>SOPRAVVENIENZE PASSIVE</t>
  </si>
  <si>
    <t>ARROTONDAMENTI ATTIVI</t>
  </si>
  <si>
    <t>ONERI PER PRESTAZIONE SERVIZI E FORMAZIONE</t>
  </si>
  <si>
    <t xml:space="preserve">SERVIZI E FORMAZIONE </t>
  </si>
  <si>
    <t>ONERI FINANZIARI</t>
  </si>
  <si>
    <t>SPESE GENERALI</t>
  </si>
  <si>
    <t>SERVIZI E FORMAZIONE</t>
  </si>
  <si>
    <t>PROGETTI</t>
  </si>
  <si>
    <t xml:space="preserve"> SPESE ORGANI</t>
  </si>
  <si>
    <t>SERVZIO SMS</t>
  </si>
  <si>
    <t>DIPARTIMENTI</t>
  </si>
  <si>
    <t>ORGANI</t>
  </si>
  <si>
    <t>TOTALE ORGANI</t>
  </si>
  <si>
    <t>UFFICIO DI PRESIDENZA</t>
  </si>
  <si>
    <t>INTERESSI PASSIVI SU TITOLI</t>
  </si>
  <si>
    <t>SERVIZIO CIVILE</t>
  </si>
  <si>
    <t>MANIFESTAZIONI E CONVEGNI</t>
  </si>
  <si>
    <t>AFFITTO UFFICI</t>
  </si>
  <si>
    <t>AFFITTO SALE ORGANI ISTITUZIONALI</t>
  </si>
  <si>
    <t>AFFITTO SALE PER CONVEGNI</t>
  </si>
  <si>
    <t>AFFITTO SALE GRUPPI LAVORO</t>
  </si>
  <si>
    <t xml:space="preserve">SPESE LUCE ACQUA E GAS </t>
  </si>
  <si>
    <t>ASSICURAZIONE</t>
  </si>
  <si>
    <t>SPESE TELEFONICHE</t>
  </si>
  <si>
    <t xml:space="preserve">SPESE CELLULARE E ACCESSORI </t>
  </si>
  <si>
    <t>SPESE POSTALI</t>
  </si>
  <si>
    <t xml:space="preserve">SPESE VARIE    </t>
  </si>
  <si>
    <t>SPESE PULIZIA UFFICI</t>
  </si>
  <si>
    <t>CANCELLERIA E STAMPATI/AGGIORN. SOFTWARE</t>
  </si>
  <si>
    <t>MANUTENZIONI E RIPARAZIONI ATTREZZATURE</t>
  </si>
  <si>
    <t>ELABORAZIONE BUSTE PAGA</t>
  </si>
  <si>
    <t>COLLEGIO REVISORI DEI CONTI</t>
  </si>
  <si>
    <t xml:space="preserve">SPESE BANCARIE E COMMISSIONI </t>
  </si>
  <si>
    <t>ARROTONDAMENTI PASSIVI</t>
  </si>
  <si>
    <t xml:space="preserve">IMPOSTA IRES </t>
  </si>
  <si>
    <t xml:space="preserve">IMPOSTE IRAP           </t>
  </si>
  <si>
    <t>IMPOSTA RIVALUTAZIONI TFR</t>
  </si>
  <si>
    <t xml:space="preserve">IMPOSTE E TASSE LOCALI </t>
  </si>
  <si>
    <t xml:space="preserve">IMPOSTE E TASSE ARRETRATE </t>
  </si>
  <si>
    <t>IMPOSTE E TASSE INDEDUCIBILI</t>
  </si>
  <si>
    <t>SPESE RAPPRESENTANZA</t>
  </si>
  <si>
    <t>Conto di provenienza</t>
  </si>
  <si>
    <t xml:space="preserve">TOTALE     </t>
  </si>
  <si>
    <t>ATTIVITA' ISTITUZIONALI</t>
  </si>
  <si>
    <t xml:space="preserve"> TOTALE</t>
  </si>
  <si>
    <t xml:space="preserve">TOTALE </t>
  </si>
  <si>
    <t>SPESE MANIF.MOSTRE,CONVEGNI,RELAZ.PUBBL.RAPPR.</t>
  </si>
  <si>
    <t>MISSIONI</t>
  </si>
  <si>
    <t>ONERI TRIBUTARI</t>
  </si>
  <si>
    <t>70.15 Spese di Rappresentanza (1480,20)</t>
  </si>
  <si>
    <t>RIMBORSO SPESE</t>
  </si>
  <si>
    <t>(fossati Vas) 80.68  consulenti</t>
  </si>
  <si>
    <t>70.15 SP.RAPPR. 70.7 SP.MANIFEST.</t>
  </si>
  <si>
    <t>CONSULENZE</t>
  </si>
  <si>
    <t>SOLIDARIETA'</t>
  </si>
  <si>
    <t>AGGIORNAMENTO BANCA DATI</t>
  </si>
  <si>
    <t>BAROMETRO COMUNI LOMBARDIA</t>
  </si>
  <si>
    <t>VERITA' IN COMUNE</t>
  </si>
  <si>
    <t>EDIZIONE BILANCI.NET E RISPOSTA AI QUESITI</t>
  </si>
  <si>
    <t>INTERESSI PASSIVI SU RAVVEDIMENTO</t>
  </si>
  <si>
    <t>AMMORTAMENTI</t>
  </si>
  <si>
    <t>ENTRATE</t>
  </si>
  <si>
    <t>QUOTE ASSOCIATIVE NAZIONALI</t>
  </si>
  <si>
    <t xml:space="preserve">QUOTE ADDIZIONALE REGIONALE </t>
  </si>
  <si>
    <t>DEMATERIALIZZAZIONE</t>
  </si>
  <si>
    <t>INDICATORE DI VIRTUOSITA'</t>
  </si>
  <si>
    <t>OBBLIGHI DI SICUREZZA</t>
  </si>
  <si>
    <t>FORMAZIONE IFEL</t>
  </si>
  <si>
    <t>ACQUISTO RIVISTE, QUOTIDIANI E LIBRI</t>
  </si>
  <si>
    <t>SPESE ORGANIZZATIVE</t>
  </si>
  <si>
    <t>PRESTAZIONI PROFESSIONALI</t>
  </si>
  <si>
    <t xml:space="preserve">FORMAZIONE IFEL </t>
  </si>
  <si>
    <t xml:space="preserve">PERSONALE </t>
  </si>
  <si>
    <t>TOTALE CONVEGNI, MOSTRE E RAPPRESENTANZA</t>
  </si>
  <si>
    <t>CONVEGNI, CONSULENZE, RAPPRESENTANZA</t>
  </si>
  <si>
    <t>ANSA</t>
  </si>
  <si>
    <t>RETE COMUNI</t>
  </si>
  <si>
    <t>NOLEGGIO ATTREZZATURE UFFICIO</t>
  </si>
  <si>
    <t>PERSONALE DIPENDENTE</t>
  </si>
  <si>
    <t xml:space="preserve">AMMORTAMENTI E ACCANTONAMENTI </t>
  </si>
  <si>
    <t>RICAVI PLUSVALENZA TITOLI</t>
  </si>
  <si>
    <t>COORDIN. REALIZZAZ.PROG. METROGEO E SOCIAL NETWORK</t>
  </si>
  <si>
    <t>FONDO SVALUTAZIONE QUOTE ASSOCIATIVE</t>
  </si>
  <si>
    <t>LIMITI DI SPESA RIFERIMENTO
2009</t>
  </si>
  <si>
    <t xml:space="preserve">ASSEMBLEA REGIONALE CONGRESSUALE </t>
  </si>
  <si>
    <t>RICAVI DA ANTICIPAZIONI AD ANCITEL LOMBARDIA</t>
  </si>
  <si>
    <t>ROAD MAP PROVINCIALE</t>
  </si>
  <si>
    <t>ELABORAZIONE PROPOSTA DI LEGGE RIORDINO TERRITORIALE</t>
  </si>
  <si>
    <t>IMPIEGO  UTILI NON DISTRIBUITI</t>
  </si>
  <si>
    <t>TOTALE PROGETTI</t>
  </si>
  <si>
    <t>QUOTA ASSOCIATIVA TECLA</t>
  </si>
  <si>
    <t>RIMBORSI SPESE ORGANI</t>
  </si>
  <si>
    <t>TOTALE SPESE ORGANI</t>
  </si>
  <si>
    <t>RICAVI FINANZIARI</t>
  </si>
  <si>
    <t>INTERESSI ATTIVI BUONI DI RISPARMIO</t>
  </si>
  <si>
    <t>PROGETTO PER COMUNI LOMBARDI COLPITI DAGLI EVENTI SISMICI</t>
  </si>
  <si>
    <t>AMMINISTRATIVE E BILANCIO</t>
  </si>
  <si>
    <t xml:space="preserve">LEGALI </t>
  </si>
  <si>
    <t>INVENTARIO</t>
  </si>
  <si>
    <t>ASSISTENZA SOFTWARE/HARDWARE</t>
  </si>
  <si>
    <t>COORDINAMENTO DIPARTIMENTI</t>
  </si>
  <si>
    <t>VERBALIZZAZIONE RIUNIONI ORGANI</t>
  </si>
  <si>
    <t>PICCO-LI</t>
  </si>
  <si>
    <t>SOSTEGNO DEI COMUNI LOMBARDI COLPITI DAGLI EVENTI SISMICI</t>
  </si>
  <si>
    <t>PROGETTO COMUNICARE</t>
  </si>
  <si>
    <t>TOTALE AMMORTAMENTI E ACCANTONAMENTI</t>
  </si>
  <si>
    <t>CONTRIBUTO ANCIperEXPO SPESE GENERALI</t>
  </si>
  <si>
    <t xml:space="preserve"> RETE COMUNI</t>
  </si>
  <si>
    <t>FINANZIAMENTO CARIPLO "AGENDA 190"</t>
  </si>
  <si>
    <t>AGENDA DIGITALE DEI COMUNI - REGIONE LOMBARDIA</t>
  </si>
  <si>
    <t>INTERESSI ATTIVI BUONI FRUTTIFERI POSTALI</t>
  </si>
  <si>
    <t>TOTALE ENTRATE</t>
  </si>
  <si>
    <t>PERCENTUALE</t>
  </si>
  <si>
    <t>SPESE MANIFESTAZIONI NAZIONALI</t>
  </si>
  <si>
    <t>ANCI GIOVANI</t>
  </si>
  <si>
    <t>AGENDA 190</t>
  </si>
  <si>
    <t>AGENDA DIGITALE DEI COMUNI-REGIONE LOMBARDIA</t>
  </si>
  <si>
    <t>EUROPA</t>
  </si>
  <si>
    <t>DISTACCO PERSONALE ANCITEL</t>
  </si>
  <si>
    <t>FONDO RISCHI</t>
  </si>
  <si>
    <t>INTERESSI PASSIVI BANCARI AFFIDAMENTO</t>
  </si>
  <si>
    <t>SPESE BANCARIE E COMMISSIONI AFFIDAMENTO</t>
  </si>
  <si>
    <t>IMPOSTE TASSE INDEDUCIBILI AFFIDAMENTO</t>
  </si>
  <si>
    <t>DIRITTI DELL'INFANZIA</t>
  </si>
  <si>
    <t>RECUPERO ANCITEL INTERESSI/SPESE AFFID.TO GARANZIA GIOV.</t>
  </si>
  <si>
    <t xml:space="preserve">ABBONAMENTI GESTIONALE UFFICIO </t>
  </si>
  <si>
    <t>BUDGET 2016</t>
  </si>
  <si>
    <t>ASSEMBLEA NAZIONALE</t>
  </si>
  <si>
    <t>ABBON. STRAT. AMMINIST./SOCIAL NETWORK</t>
  </si>
  <si>
    <t>BILANCIO SOCIALE ON LINE</t>
  </si>
  <si>
    <t>CENTRO RICERCHE ED ELABORAZIONE FINANZA LOCALE</t>
  </si>
  <si>
    <t>MARKETING GOVERNANCE TERRITORIALE</t>
  </si>
  <si>
    <t>SCUOLA FORMAZIONE P.A.</t>
  </si>
  <si>
    <t>GIUBILEO</t>
  </si>
  <si>
    <t>NIDI GRATIS</t>
  </si>
  <si>
    <t xml:space="preserve">ARCHIVIAZIONE </t>
  </si>
  <si>
    <t>SOCIAL NETWORK E INIZIATIVE</t>
  </si>
  <si>
    <t>TOTALE PROGETTO COMUNICARE</t>
  </si>
  <si>
    <t xml:space="preserve">TRASLOCO </t>
  </si>
  <si>
    <t xml:space="preserve">COMUNICAZIONE </t>
  </si>
  <si>
    <t>TOTALE PROGETTO NUOVA SEDE</t>
  </si>
  <si>
    <t>TOTALE ONERI TRIBUTARI</t>
  </si>
  <si>
    <t>SVALUTAZIONE QUOTE MOROSI/FONDO RISCHI</t>
  </si>
  <si>
    <t>FINANZIAMENTO  "AGENDA 190"</t>
  </si>
  <si>
    <t xml:space="preserve">FINANZIAMENTO MARKETING TERRITORIALE </t>
  </si>
  <si>
    <t>TOTALE GENERALE</t>
  </si>
  <si>
    <t xml:space="preserve">RIEPILOGO SITUAZIONE ECONOMICA </t>
  </si>
  <si>
    <t>CANONE CONCESSIONE USO/RISCALDAMENTO/SPESE CONDOMINIALI</t>
  </si>
  <si>
    <t>IMPOSTA DI REGISTRO CONTRATTO LOCAZIONE</t>
  </si>
  <si>
    <t>INTERESSI SU RATEIZZAZIONE</t>
  </si>
  <si>
    <t>TOTALE PARZIALE PROGETTI</t>
  </si>
  <si>
    <t>AGENDA DIGITALE DEI COMUNI - FINANZIAMENTO REGIONE LOMB.</t>
  </si>
  <si>
    <t>PIANO TRIENNALE ANTICORRUZIONE E TRASPARENZA</t>
  </si>
  <si>
    <t>CONTRIBUTO SEDE IFEL</t>
  </si>
  <si>
    <t>CONSUNTIVO AL 31.12.2016</t>
  </si>
  <si>
    <t>CONSUNTIVO AL       31.12.2016</t>
  </si>
  <si>
    <t>Differenza Consuntivo 31.12.2016/Budget 2016</t>
  </si>
  <si>
    <t>Consuntivo 31.12.2015</t>
  </si>
  <si>
    <t xml:space="preserve">Differenza Consuntivo 31.12.2016/         Consuntivo 2015
      </t>
  </si>
  <si>
    <t>ANTICIPO BIGLIETTI EXPO C.D.  03.10.2015</t>
  </si>
  <si>
    <t>CRUSCOTTO ANCI LOMBARDIA E INFO GRAFICHE</t>
  </si>
  <si>
    <t>PROGETTO NUOVA SEDE 2016</t>
  </si>
  <si>
    <t>PROGETTO NUOVA SEDE 2015</t>
  </si>
  <si>
    <t>RIMBORSO BIGLIETTI EXPO C.D. 3.10.2015</t>
  </si>
  <si>
    <t>INTERESSI ATTIVI BANCA AFFIDAM.TO GARANZIA GIOVANI/NIDI GRATIS</t>
  </si>
  <si>
    <t>Differenza Consuntivo 31.12.2016/            Budget 2016</t>
  </si>
  <si>
    <t>CONSUNTIVO 2016</t>
  </si>
  <si>
    <t>FINANZIAMENTO MARKET TERRITORIALE</t>
  </si>
  <si>
    <t>BUDGET
2016</t>
  </si>
  <si>
    <t>CONSUNTIVO
2016</t>
  </si>
  <si>
    <t>TOTALE RICAVI FINANZIARI</t>
  </si>
  <si>
    <t>IMPIEGO UTILI NON DISTRIBUITI</t>
  </si>
  <si>
    <t>LEGALITA` IN COMUNE</t>
  </si>
  <si>
    <t>LEGALITA' IN COMUNE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</si>
</sst>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_ ;[Red]\-#,##0.00\ "/>
    <numFmt numFmtId="165" formatCode="#,##0.00_ ;\-#,##0.00\ "/>
    <numFmt numFmtId="166" formatCode="0.00;[Red]0.00"/>
    <numFmt numFmtId="167" formatCode="0.00_ ;\-0.00\ "/>
    <numFmt numFmtId="168" formatCode="_-[$€]\ * #,##0.00_-;\-[$€]\ * #,##0.00_-;_-[$€]\ * &quot;-&quot;??_-;_-@_-"/>
    <numFmt numFmtId="169" formatCode="_-* #,##0.00\ [$€-1007]_-;\-* #,##0.00\ [$€-1007]_-;_-* &quot;-&quot;??\ [$€-1007]_-;_-@_-"/>
    <numFmt numFmtId="170" formatCode="0_ ;\-0\ "/>
    <numFmt numFmtId="171" formatCode="0.0%"/>
    <numFmt numFmtId="172" formatCode="_-* #,##0.000_-;\-* #,##0.000_-;_-* &quot;-&quot;??_-;_-@_-"/>
    <numFmt numFmtId="173" formatCode="_-* #,##0.0000_-;\-* #,##0.0000_-;_-* &quot;-&quot;??_-;_-@_-"/>
    <numFmt numFmtId="174" formatCode="[$-410]dddd\ d\ mmmm\ yyyy"/>
    <numFmt numFmtId="175" formatCode="&quot;€&quot;\ #,##0.00"/>
    <numFmt numFmtId="176" formatCode="#,##0_ ;\-#,##0\ "/>
    <numFmt numFmtId="177" formatCode="#,##0.00;[Red]#,##0.00"/>
    <numFmt numFmtId="178" formatCode="&quot;Sì&quot;;&quot;Sì&quot;;&quot;No&quot;"/>
    <numFmt numFmtId="179" formatCode="&quot;Vero&quot;;&quot;Vero&quot;;&quot;Falso&quot;"/>
    <numFmt numFmtId="180" formatCode="&quot;Attivo&quot;;&quot;Attivo&quot;;&quot;Inattivo&quot;"/>
    <numFmt numFmtId="181" formatCode="[$€-2]\ #.##000_);[Red]\([$€-2]\ #.##000\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alibri Light"/>
      <family val="2"/>
    </font>
    <font>
      <sz val="10"/>
      <name val="Calibri Light"/>
      <family val="2"/>
    </font>
    <font>
      <b/>
      <sz val="10"/>
      <color indexed="8"/>
      <name val="Calibri Light"/>
      <family val="2"/>
    </font>
    <font>
      <b/>
      <sz val="10"/>
      <name val="Calibri Light"/>
      <family val="2"/>
    </font>
    <font>
      <sz val="10"/>
      <color indexed="10"/>
      <name val="Calibri Light"/>
      <family val="2"/>
    </font>
    <font>
      <sz val="9"/>
      <color indexed="8"/>
      <name val="Calibri Light"/>
      <family val="2"/>
    </font>
    <font>
      <sz val="10"/>
      <color indexed="8"/>
      <name val="Calibri"/>
      <family val="0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thin"/>
      <bottom/>
    </border>
    <border>
      <left style="double"/>
      <right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/>
      <bottom/>
    </border>
    <border>
      <left style="double"/>
      <right/>
      <top/>
      <bottom style="double"/>
    </border>
    <border>
      <left>
        <color indexed="63"/>
      </left>
      <right style="double"/>
      <top style="double"/>
      <bottom/>
    </border>
    <border>
      <left style="double"/>
      <right style="double"/>
      <top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/>
      <right style="double"/>
      <top/>
      <bottom style="thin"/>
    </border>
    <border>
      <left style="double"/>
      <right/>
      <top/>
      <bottom style="thin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 style="double"/>
      <right style="double"/>
      <top/>
      <bottom style="double"/>
    </border>
    <border>
      <left/>
      <right style="double"/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/>
      <right/>
      <top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/>
      <top/>
      <bottom/>
    </border>
    <border>
      <left>
        <color indexed="63"/>
      </left>
      <right/>
      <top style="double"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0" borderId="2" applyNumberFormat="0" applyFill="0" applyAlignment="0" applyProtection="0"/>
    <xf numFmtId="0" fontId="37" fillId="20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168" fontId="0" fillId="0" borderId="0" applyFont="0" applyFill="0" applyBorder="0" applyAlignment="0" applyProtection="0"/>
    <xf numFmtId="0" fontId="3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8" borderId="0" applyNumberFormat="0" applyBorder="0" applyAlignment="0" applyProtection="0"/>
    <xf numFmtId="0" fontId="0" fillId="29" borderId="4" applyNumberFormat="0" applyFont="0" applyAlignment="0" applyProtection="0"/>
    <xf numFmtId="0" fontId="40" fillId="19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8">
    <xf numFmtId="0" fontId="0" fillId="0" borderId="0" xfId="0" applyAlignment="1">
      <alignment/>
    </xf>
    <xf numFmtId="43" fontId="0" fillId="0" borderId="0" xfId="46" applyFont="1" applyAlignment="1">
      <alignment/>
    </xf>
    <xf numFmtId="43" fontId="0" fillId="0" borderId="0" xfId="0" applyNumberFormat="1" applyAlignment="1">
      <alignment/>
    </xf>
    <xf numFmtId="165" fontId="6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 vertical="center"/>
    </xf>
    <xf numFmtId="165" fontId="6" fillId="32" borderId="10" xfId="0" applyNumberFormat="1" applyFont="1" applyFill="1" applyBorder="1" applyAlignment="1">
      <alignment/>
    </xf>
    <xf numFmtId="43" fontId="6" fillId="32" borderId="10" xfId="44" applyNumberFormat="1" applyFont="1" applyFill="1" applyBorder="1" applyAlignment="1">
      <alignment horizontal="right"/>
    </xf>
    <xf numFmtId="4" fontId="7" fillId="0" borderId="0" xfId="0" applyNumberFormat="1" applyFont="1" applyBorder="1" applyAlignment="1">
      <alignment vertical="center"/>
    </xf>
    <xf numFmtId="4" fontId="5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10" fontId="6" fillId="0" borderId="10" xfId="51" applyNumberFormat="1" applyFont="1" applyBorder="1" applyAlignment="1">
      <alignment/>
    </xf>
    <xf numFmtId="167" fontId="5" fillId="0" borderId="10" xfId="0" applyNumberFormat="1" applyFont="1" applyBorder="1" applyAlignment="1">
      <alignment horizontal="left"/>
    </xf>
    <xf numFmtId="4" fontId="5" fillId="32" borderId="10" xfId="0" applyNumberFormat="1" applyFont="1" applyFill="1" applyBorder="1" applyAlignment="1">
      <alignment vertical="center"/>
    </xf>
    <xf numFmtId="4" fontId="6" fillId="0" borderId="10" xfId="0" applyNumberFormat="1" applyFont="1" applyBorder="1" applyAlignment="1">
      <alignment/>
    </xf>
    <xf numFmtId="167" fontId="5" fillId="32" borderId="10" xfId="0" applyNumberFormat="1" applyFont="1" applyFill="1" applyBorder="1" applyAlignment="1">
      <alignment horizontal="left"/>
    </xf>
    <xf numFmtId="167" fontId="10" fillId="0" borderId="10" xfId="0" applyNumberFormat="1" applyFont="1" applyBorder="1" applyAlignment="1">
      <alignment horizontal="left"/>
    </xf>
    <xf numFmtId="4" fontId="12" fillId="32" borderId="10" xfId="0" applyNumberFormat="1" applyFont="1" applyFill="1" applyBorder="1" applyAlignment="1" applyProtection="1">
      <alignment/>
      <protection locked="0"/>
    </xf>
    <xf numFmtId="4" fontId="12" fillId="0" borderId="10" xfId="0" applyNumberFormat="1" applyFont="1" applyBorder="1" applyAlignment="1">
      <alignment/>
    </xf>
    <xf numFmtId="4" fontId="12" fillId="32" borderId="10" xfId="0" applyNumberFormat="1" applyFont="1" applyFill="1" applyBorder="1" applyAlignment="1">
      <alignment/>
    </xf>
    <xf numFmtId="4" fontId="13" fillId="32" borderId="10" xfId="0" applyNumberFormat="1" applyFont="1" applyFill="1" applyBorder="1" applyAlignment="1">
      <alignment/>
    </xf>
    <xf numFmtId="4" fontId="13" fillId="0" borderId="10" xfId="0" applyNumberFormat="1" applyFont="1" applyBorder="1" applyAlignment="1">
      <alignment/>
    </xf>
    <xf numFmtId="4" fontId="13" fillId="32" borderId="11" xfId="0" applyNumberFormat="1" applyFont="1" applyFill="1" applyBorder="1" applyAlignment="1">
      <alignment/>
    </xf>
    <xf numFmtId="4" fontId="13" fillId="32" borderId="12" xfId="0" applyNumberFormat="1" applyFont="1" applyFill="1" applyBorder="1" applyAlignment="1">
      <alignment/>
    </xf>
    <xf numFmtId="4" fontId="13" fillId="0" borderId="12" xfId="0" applyNumberFormat="1" applyFont="1" applyBorder="1" applyAlignment="1">
      <alignment/>
    </xf>
    <xf numFmtId="4" fontId="13" fillId="0" borderId="12" xfId="0" applyNumberFormat="1" applyFont="1" applyFill="1" applyBorder="1" applyAlignment="1">
      <alignment/>
    </xf>
    <xf numFmtId="4" fontId="13" fillId="32" borderId="12" xfId="44" applyNumberFormat="1" applyFont="1" applyFill="1" applyBorder="1" applyAlignment="1">
      <alignment horizontal="right"/>
    </xf>
    <xf numFmtId="4" fontId="13" fillId="0" borderId="12" xfId="44" applyNumberFormat="1" applyFont="1" applyFill="1" applyBorder="1" applyAlignment="1">
      <alignment horizontal="right"/>
    </xf>
    <xf numFmtId="4" fontId="13" fillId="0" borderId="13" xfId="0" applyNumberFormat="1" applyFont="1" applyBorder="1" applyAlignment="1">
      <alignment/>
    </xf>
    <xf numFmtId="4" fontId="14" fillId="0" borderId="10" xfId="0" applyNumberFormat="1" applyFont="1" applyBorder="1" applyAlignment="1">
      <alignment vertical="center"/>
    </xf>
    <xf numFmtId="4" fontId="31" fillId="0" borderId="11" xfId="0" applyNumberFormat="1" applyFont="1" applyBorder="1" applyAlignment="1">
      <alignment vertical="center"/>
    </xf>
    <xf numFmtId="4" fontId="13" fillId="0" borderId="11" xfId="0" applyNumberFormat="1" applyFont="1" applyBorder="1" applyAlignment="1">
      <alignment/>
    </xf>
    <xf numFmtId="4" fontId="31" fillId="0" borderId="12" xfId="0" applyNumberFormat="1" applyFont="1" applyBorder="1" applyAlignment="1">
      <alignment vertical="center"/>
    </xf>
    <xf numFmtId="4" fontId="13" fillId="0" borderId="14" xfId="0" applyNumberFormat="1" applyFont="1" applyBorder="1" applyAlignment="1">
      <alignment/>
    </xf>
    <xf numFmtId="4" fontId="31" fillId="0" borderId="0" xfId="0" applyNumberFormat="1" applyFont="1" applyAlignment="1">
      <alignment horizontal="right"/>
    </xf>
    <xf numFmtId="4" fontId="31" fillId="0" borderId="0" xfId="0" applyNumberFormat="1" applyFont="1" applyBorder="1" applyAlignment="1">
      <alignment/>
    </xf>
    <xf numFmtId="4" fontId="13" fillId="0" borderId="0" xfId="46" applyNumberFormat="1" applyFont="1" applyAlignment="1">
      <alignment/>
    </xf>
    <xf numFmtId="4" fontId="31" fillId="0" borderId="0" xfId="46" applyNumberFormat="1" applyFont="1" applyAlignment="1">
      <alignment/>
    </xf>
    <xf numFmtId="4" fontId="5" fillId="0" borderId="0" xfId="46" applyNumberFormat="1" applyFont="1" applyAlignment="1">
      <alignment/>
    </xf>
    <xf numFmtId="4" fontId="5" fillId="0" borderId="0" xfId="0" applyNumberFormat="1" applyFont="1" applyAlignment="1">
      <alignment/>
    </xf>
    <xf numFmtId="4" fontId="31" fillId="0" borderId="0" xfId="0" applyNumberFormat="1" applyFont="1" applyAlignment="1">
      <alignment/>
    </xf>
    <xf numFmtId="4" fontId="31" fillId="0" borderId="0" xfId="0" applyNumberFormat="1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4" fontId="14" fillId="0" borderId="10" xfId="0" applyNumberFormat="1" applyFont="1" applyBorder="1" applyAlignment="1">
      <alignment horizontal="center"/>
    </xf>
    <xf numFmtId="4" fontId="14" fillId="0" borderId="10" xfId="0" applyNumberFormat="1" applyFont="1" applyBorder="1" applyAlignment="1">
      <alignment horizontal="center" vertical="center" wrapText="1"/>
    </xf>
    <xf numFmtId="4" fontId="12" fillId="0" borderId="15" xfId="0" applyNumberFormat="1" applyFont="1" applyBorder="1" applyAlignment="1">
      <alignment horizontal="center" vertical="center" wrapText="1"/>
    </xf>
    <xf numFmtId="4" fontId="14" fillId="0" borderId="15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wrapText="1"/>
    </xf>
    <xf numFmtId="4" fontId="7" fillId="0" borderId="16" xfId="0" applyNumberFormat="1" applyFont="1" applyBorder="1" applyAlignment="1">
      <alignment horizontal="center" wrapText="1"/>
    </xf>
    <xf numFmtId="4" fontId="14" fillId="0" borderId="17" xfId="0" applyNumberFormat="1" applyFont="1" applyBorder="1" applyAlignment="1">
      <alignment horizontal="left"/>
    </xf>
    <xf numFmtId="4" fontId="14" fillId="0" borderId="17" xfId="0" applyNumberFormat="1" applyFont="1" applyBorder="1" applyAlignment="1">
      <alignment horizontal="center"/>
    </xf>
    <xf numFmtId="4" fontId="31" fillId="0" borderId="18" xfId="0" applyNumberFormat="1" applyFont="1" applyBorder="1" applyAlignment="1">
      <alignment vertical="center"/>
    </xf>
    <xf numFmtId="4" fontId="12" fillId="0" borderId="10" xfId="0" applyNumberFormat="1" applyFont="1" applyBorder="1" applyAlignment="1">
      <alignment horizontal="center"/>
    </xf>
    <xf numFmtId="4" fontId="7" fillId="0" borderId="16" xfId="0" applyNumberFormat="1" applyFont="1" applyBorder="1" applyAlignment="1">
      <alignment horizontal="center"/>
    </xf>
    <xf numFmtId="4" fontId="31" fillId="0" borderId="19" xfId="0" applyNumberFormat="1" applyFont="1" applyBorder="1" applyAlignment="1">
      <alignment horizontal="left"/>
    </xf>
    <xf numFmtId="4" fontId="31" fillId="0" borderId="12" xfId="0" applyNumberFormat="1" applyFont="1" applyBorder="1" applyAlignment="1">
      <alignment/>
    </xf>
    <xf numFmtId="4" fontId="13" fillId="0" borderId="11" xfId="46" applyNumberFormat="1" applyFont="1" applyBorder="1" applyAlignment="1">
      <alignment/>
    </xf>
    <xf numFmtId="4" fontId="13" fillId="0" borderId="11" xfId="0" applyNumberFormat="1" applyFont="1" applyFill="1" applyBorder="1" applyAlignment="1">
      <alignment/>
    </xf>
    <xf numFmtId="4" fontId="13" fillId="0" borderId="20" xfId="0" applyNumberFormat="1" applyFont="1" applyFill="1" applyBorder="1" applyAlignment="1">
      <alignment/>
    </xf>
    <xf numFmtId="4" fontId="13" fillId="0" borderId="12" xfId="46" applyNumberFormat="1" applyFont="1" applyBorder="1" applyAlignment="1">
      <alignment/>
    </xf>
    <xf numFmtId="4" fontId="13" fillId="0" borderId="20" xfId="0" applyNumberFormat="1" applyFont="1" applyBorder="1" applyAlignment="1">
      <alignment/>
    </xf>
    <xf numFmtId="4" fontId="31" fillId="0" borderId="21" xfId="0" applyNumberFormat="1" applyFont="1" applyBorder="1" applyAlignment="1">
      <alignment/>
    </xf>
    <xf numFmtId="4" fontId="31" fillId="0" borderId="14" xfId="0" applyNumberFormat="1" applyFont="1" applyBorder="1" applyAlignment="1">
      <alignment/>
    </xf>
    <xf numFmtId="4" fontId="5" fillId="0" borderId="0" xfId="0" applyNumberFormat="1" applyFont="1" applyAlignment="1">
      <alignment wrapText="1"/>
    </xf>
    <xf numFmtId="4" fontId="31" fillId="0" borderId="21" xfId="0" applyNumberFormat="1" applyFont="1" applyFill="1" applyBorder="1" applyAlignment="1">
      <alignment/>
    </xf>
    <xf numFmtId="4" fontId="31" fillId="0" borderId="12" xfId="0" applyNumberFormat="1" applyFont="1" applyFill="1" applyBorder="1" applyAlignment="1">
      <alignment/>
    </xf>
    <xf numFmtId="4" fontId="31" fillId="0" borderId="21" xfId="0" applyNumberFormat="1" applyFont="1" applyBorder="1" applyAlignment="1">
      <alignment horizontal="left"/>
    </xf>
    <xf numFmtId="4" fontId="31" fillId="0" borderId="22" xfId="0" applyNumberFormat="1" applyFont="1" applyBorder="1" applyAlignment="1">
      <alignment horizontal="left"/>
    </xf>
    <xf numFmtId="4" fontId="31" fillId="0" borderId="14" xfId="0" applyNumberFormat="1" applyFont="1" applyFill="1" applyBorder="1" applyAlignment="1">
      <alignment/>
    </xf>
    <xf numFmtId="4" fontId="13" fillId="0" borderId="14" xfId="46" applyNumberFormat="1" applyFont="1" applyBorder="1" applyAlignment="1">
      <alignment/>
    </xf>
    <xf numFmtId="4" fontId="13" fillId="0" borderId="14" xfId="0" applyNumberFormat="1" applyFont="1" applyFill="1" applyBorder="1" applyAlignment="1">
      <alignment/>
    </xf>
    <xf numFmtId="4" fontId="13" fillId="0" borderId="17" xfId="46" applyNumberFormat="1" applyFont="1" applyBorder="1" applyAlignment="1">
      <alignment/>
    </xf>
    <xf numFmtId="4" fontId="5" fillId="0" borderId="0" xfId="0" applyNumberFormat="1" applyFont="1" applyFill="1" applyBorder="1" applyAlignment="1">
      <alignment/>
    </xf>
    <xf numFmtId="4" fontId="14" fillId="0" borderId="10" xfId="0" applyNumberFormat="1" applyFont="1" applyBorder="1" applyAlignment="1">
      <alignment horizontal="right"/>
    </xf>
    <xf numFmtId="4" fontId="14" fillId="0" borderId="10" xfId="0" applyNumberFormat="1" applyFont="1" applyBorder="1" applyAlignment="1">
      <alignment horizontal="left"/>
    </xf>
    <xf numFmtId="4" fontId="14" fillId="0" borderId="10" xfId="0" applyNumberFormat="1" applyFont="1" applyBorder="1" applyAlignment="1">
      <alignment/>
    </xf>
    <xf numFmtId="4" fontId="14" fillId="0" borderId="10" xfId="62" applyNumberFormat="1" applyFont="1" applyBorder="1" applyAlignment="1">
      <alignment/>
    </xf>
    <xf numFmtId="4" fontId="12" fillId="0" borderId="10" xfId="0" applyNumberFormat="1" applyFont="1" applyFill="1" applyBorder="1" applyAlignment="1">
      <alignment/>
    </xf>
    <xf numFmtId="4" fontId="7" fillId="0" borderId="0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4" fontId="13" fillId="0" borderId="10" xfId="0" applyNumberFormat="1" applyFont="1" applyFill="1" applyBorder="1" applyAlignment="1">
      <alignment/>
    </xf>
    <xf numFmtId="4" fontId="31" fillId="0" borderId="23" xfId="0" applyNumberFormat="1" applyFont="1" applyBorder="1" applyAlignment="1">
      <alignment horizontal="left"/>
    </xf>
    <xf numFmtId="4" fontId="31" fillId="0" borderId="2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31" fillId="0" borderId="24" xfId="0" applyNumberFormat="1" applyFont="1" applyBorder="1" applyAlignment="1">
      <alignment/>
    </xf>
    <xf numFmtId="4" fontId="13" fillId="0" borderId="17" xfId="0" applyNumberFormat="1" applyFont="1" applyBorder="1" applyAlignment="1">
      <alignment/>
    </xf>
    <xf numFmtId="4" fontId="31" fillId="0" borderId="12" xfId="0" applyNumberFormat="1" applyFont="1" applyBorder="1" applyAlignment="1">
      <alignment horizontal="left"/>
    </xf>
    <xf numFmtId="4" fontId="31" fillId="0" borderId="25" xfId="0" applyNumberFormat="1" applyFont="1" applyBorder="1" applyAlignment="1">
      <alignment/>
    </xf>
    <xf numFmtId="4" fontId="31" fillId="0" borderId="26" xfId="0" applyNumberFormat="1" applyFont="1" applyBorder="1" applyAlignment="1">
      <alignment/>
    </xf>
    <xf numFmtId="4" fontId="13" fillId="32" borderId="14" xfId="0" applyNumberFormat="1" applyFont="1" applyFill="1" applyBorder="1" applyAlignment="1">
      <alignment/>
    </xf>
    <xf numFmtId="4" fontId="31" fillId="0" borderId="27" xfId="0" applyNumberFormat="1" applyFont="1" applyBorder="1" applyAlignment="1">
      <alignment horizontal="right"/>
    </xf>
    <xf numFmtId="4" fontId="31" fillId="0" borderId="28" xfId="0" applyNumberFormat="1" applyFont="1" applyBorder="1" applyAlignment="1">
      <alignment horizontal="left"/>
    </xf>
    <xf numFmtId="4" fontId="31" fillId="0" borderId="17" xfId="0" applyNumberFormat="1" applyFont="1" applyBorder="1" applyAlignment="1">
      <alignment/>
    </xf>
    <xf numFmtId="4" fontId="13" fillId="0" borderId="27" xfId="0" applyNumberFormat="1" applyFont="1" applyBorder="1" applyAlignment="1">
      <alignment/>
    </xf>
    <xf numFmtId="4" fontId="14" fillId="0" borderId="16" xfId="0" applyNumberFormat="1" applyFont="1" applyBorder="1" applyAlignment="1">
      <alignment horizontal="left"/>
    </xf>
    <xf numFmtId="4" fontId="14" fillId="0" borderId="28" xfId="0" applyNumberFormat="1" applyFont="1" applyBorder="1" applyAlignment="1">
      <alignment horizontal="left"/>
    </xf>
    <xf numFmtId="4" fontId="14" fillId="0" borderId="27" xfId="0" applyNumberFormat="1" applyFont="1" applyBorder="1" applyAlignment="1">
      <alignment/>
    </xf>
    <xf numFmtId="4" fontId="31" fillId="0" borderId="29" xfId="0" applyNumberFormat="1" applyFont="1" applyBorder="1" applyAlignment="1">
      <alignment/>
    </xf>
    <xf numFmtId="4" fontId="31" fillId="0" borderId="17" xfId="0" applyNumberFormat="1" applyFont="1" applyFill="1" applyBorder="1" applyAlignment="1">
      <alignment/>
    </xf>
    <xf numFmtId="4" fontId="12" fillId="0" borderId="10" xfId="0" applyNumberFormat="1" applyFont="1" applyBorder="1" applyAlignment="1">
      <alignment horizontal="right"/>
    </xf>
    <xf numFmtId="4" fontId="31" fillId="0" borderId="27" xfId="0" applyNumberFormat="1" applyFont="1" applyBorder="1" applyAlignment="1">
      <alignment/>
    </xf>
    <xf numFmtId="4" fontId="7" fillId="0" borderId="16" xfId="0" applyNumberFormat="1" applyFont="1" applyBorder="1" applyAlignment="1">
      <alignment/>
    </xf>
    <xf numFmtId="4" fontId="31" fillId="0" borderId="10" xfId="0" applyNumberFormat="1" applyFont="1" applyBorder="1" applyAlignment="1">
      <alignment/>
    </xf>
    <xf numFmtId="4" fontId="7" fillId="0" borderId="30" xfId="0" applyNumberFormat="1" applyFont="1" applyBorder="1" applyAlignment="1">
      <alignment/>
    </xf>
    <xf numFmtId="4" fontId="7" fillId="0" borderId="0" xfId="0" applyNumberFormat="1" applyFont="1" applyAlignment="1">
      <alignment wrapText="1"/>
    </xf>
    <xf numFmtId="4" fontId="12" fillId="0" borderId="16" xfId="0" applyNumberFormat="1" applyFont="1" applyBorder="1" applyAlignment="1">
      <alignment horizontal="left"/>
    </xf>
    <xf numFmtId="4" fontId="31" fillId="0" borderId="31" xfId="0" applyNumberFormat="1" applyFont="1" applyBorder="1" applyAlignment="1">
      <alignment/>
    </xf>
    <xf numFmtId="4" fontId="14" fillId="0" borderId="32" xfId="0" applyNumberFormat="1" applyFont="1" applyBorder="1" applyAlignment="1">
      <alignment horizontal="left"/>
    </xf>
    <xf numFmtId="4" fontId="31" fillId="0" borderId="33" xfId="0" applyNumberFormat="1" applyFont="1" applyBorder="1" applyAlignment="1">
      <alignment/>
    </xf>
    <xf numFmtId="4" fontId="31" fillId="0" borderId="34" xfId="0" applyNumberFormat="1" applyFont="1" applyBorder="1" applyAlignment="1">
      <alignment/>
    </xf>
    <xf numFmtId="4" fontId="31" fillId="0" borderId="35" xfId="0" applyNumberFormat="1" applyFont="1" applyBorder="1" applyAlignment="1">
      <alignment/>
    </xf>
    <xf numFmtId="4" fontId="31" fillId="0" borderId="13" xfId="0" applyNumberFormat="1" applyFont="1" applyBorder="1" applyAlignment="1">
      <alignment/>
    </xf>
    <xf numFmtId="4" fontId="31" fillId="0" borderId="13" xfId="0" applyNumberFormat="1" applyFont="1" applyBorder="1" applyAlignment="1">
      <alignment horizontal="left"/>
    </xf>
    <xf numFmtId="4" fontId="13" fillId="0" borderId="13" xfId="0" applyNumberFormat="1" applyFont="1" applyFill="1" applyBorder="1" applyAlignment="1">
      <alignment/>
    </xf>
    <xf numFmtId="4" fontId="13" fillId="0" borderId="10" xfId="46" applyNumberFormat="1" applyFont="1" applyBorder="1" applyAlignment="1">
      <alignment/>
    </xf>
    <xf numFmtId="4" fontId="31" fillId="0" borderId="36" xfId="0" applyNumberFormat="1" applyFont="1" applyBorder="1" applyAlignment="1">
      <alignment/>
    </xf>
    <xf numFmtId="4" fontId="31" fillId="0" borderId="11" xfId="0" applyNumberFormat="1" applyFont="1" applyBorder="1" applyAlignment="1">
      <alignment/>
    </xf>
    <xf numFmtId="4" fontId="31" fillId="0" borderId="37" xfId="0" applyNumberFormat="1" applyFont="1" applyBorder="1" applyAlignment="1">
      <alignment/>
    </xf>
    <xf numFmtId="4" fontId="14" fillId="0" borderId="16" xfId="0" applyNumberFormat="1" applyFont="1" applyBorder="1" applyAlignment="1">
      <alignment/>
    </xf>
    <xf numFmtId="4" fontId="12" fillId="0" borderId="10" xfId="46" applyNumberFormat="1" applyFont="1" applyBorder="1" applyAlignment="1">
      <alignment/>
    </xf>
    <xf numFmtId="4" fontId="7" fillId="0" borderId="16" xfId="0" applyNumberFormat="1" applyFont="1" applyFill="1" applyBorder="1" applyAlignment="1">
      <alignment/>
    </xf>
    <xf numFmtId="4" fontId="14" fillId="0" borderId="16" xfId="0" applyNumberFormat="1" applyFont="1" applyFill="1" applyBorder="1" applyAlignment="1">
      <alignment horizontal="left"/>
    </xf>
    <xf numFmtId="4" fontId="14" fillId="0" borderId="10" xfId="0" applyNumberFormat="1" applyFont="1" applyFill="1" applyBorder="1" applyAlignment="1">
      <alignment/>
    </xf>
    <xf numFmtId="4" fontId="7" fillId="0" borderId="30" xfId="0" applyNumberFormat="1" applyFont="1" applyFill="1" applyBorder="1" applyAlignment="1">
      <alignment/>
    </xf>
    <xf numFmtId="4" fontId="13" fillId="32" borderId="20" xfId="0" applyNumberFormat="1" applyFont="1" applyFill="1" applyBorder="1" applyAlignment="1">
      <alignment/>
    </xf>
    <xf numFmtId="4" fontId="31" fillId="0" borderId="22" xfId="0" applyNumberFormat="1" applyFont="1" applyFill="1" applyBorder="1" applyAlignment="1">
      <alignment/>
    </xf>
    <xf numFmtId="4" fontId="31" fillId="0" borderId="13" xfId="0" applyNumberFormat="1" applyFont="1" applyFill="1" applyBorder="1" applyAlignment="1">
      <alignment/>
    </xf>
    <xf numFmtId="4" fontId="31" fillId="32" borderId="28" xfId="0" applyNumberFormat="1" applyFont="1" applyFill="1" applyBorder="1" applyAlignment="1">
      <alignment/>
    </xf>
    <xf numFmtId="4" fontId="13" fillId="0" borderId="17" xfId="0" applyNumberFormat="1" applyFont="1" applyFill="1" applyBorder="1" applyAlignment="1">
      <alignment/>
    </xf>
    <xf numFmtId="4" fontId="31" fillId="0" borderId="23" xfId="0" applyNumberFormat="1" applyFont="1" applyFill="1" applyBorder="1" applyAlignment="1">
      <alignment/>
    </xf>
    <xf numFmtId="4" fontId="31" fillId="0" borderId="24" xfId="0" applyNumberFormat="1" applyFont="1" applyFill="1" applyBorder="1" applyAlignment="1">
      <alignment/>
    </xf>
    <xf numFmtId="4" fontId="14" fillId="0" borderId="34" xfId="0" applyNumberFormat="1" applyFont="1" applyBorder="1" applyAlignment="1">
      <alignment horizontal="left"/>
    </xf>
    <xf numFmtId="4" fontId="14" fillId="0" borderId="38" xfId="0" applyNumberFormat="1" applyFont="1" applyBorder="1" applyAlignment="1">
      <alignment/>
    </xf>
    <xf numFmtId="4" fontId="13" fillId="33" borderId="12" xfId="0" applyNumberFormat="1" applyFont="1" applyFill="1" applyBorder="1" applyAlignment="1">
      <alignment/>
    </xf>
    <xf numFmtId="4" fontId="31" fillId="0" borderId="21" xfId="0" applyNumberFormat="1" applyFont="1" applyFill="1" applyBorder="1" applyAlignment="1">
      <alignment horizontal="left"/>
    </xf>
    <xf numFmtId="4" fontId="31" fillId="0" borderId="25" xfId="0" applyNumberFormat="1" applyFont="1" applyFill="1" applyBorder="1" applyAlignment="1">
      <alignment/>
    </xf>
    <xf numFmtId="4" fontId="31" fillId="0" borderId="34" xfId="0" applyNumberFormat="1" applyFont="1" applyFill="1" applyBorder="1" applyAlignment="1">
      <alignment horizontal="left"/>
    </xf>
    <xf numFmtId="4" fontId="31" fillId="0" borderId="23" xfId="0" applyNumberFormat="1" applyFont="1" applyFill="1" applyBorder="1" applyAlignment="1">
      <alignment horizontal="left"/>
    </xf>
    <xf numFmtId="4" fontId="31" fillId="0" borderId="39" xfId="0" applyNumberFormat="1" applyFont="1" applyFill="1" applyBorder="1" applyAlignment="1">
      <alignment horizontal="left"/>
    </xf>
    <xf numFmtId="4" fontId="9" fillId="0" borderId="0" xfId="0" applyNumberFormat="1" applyFont="1" applyFill="1" applyBorder="1" applyAlignment="1">
      <alignment horizontal="center" wrapText="1"/>
    </xf>
    <xf numFmtId="4" fontId="13" fillId="32" borderId="25" xfId="0" applyNumberFormat="1" applyFont="1" applyFill="1" applyBorder="1" applyAlignment="1">
      <alignment/>
    </xf>
    <xf numFmtId="4" fontId="13" fillId="32" borderId="40" xfId="0" applyNumberFormat="1" applyFont="1" applyFill="1" applyBorder="1" applyAlignment="1">
      <alignment/>
    </xf>
    <xf numFmtId="4" fontId="31" fillId="0" borderId="29" xfId="0" applyNumberFormat="1" applyFont="1" applyFill="1" applyBorder="1" applyAlignment="1">
      <alignment/>
    </xf>
    <xf numFmtId="4" fontId="13" fillId="32" borderId="17" xfId="0" applyNumberFormat="1" applyFont="1" applyFill="1" applyBorder="1" applyAlignment="1">
      <alignment/>
    </xf>
    <xf numFmtId="4" fontId="31" fillId="0" borderId="0" xfId="0" applyNumberFormat="1" applyFont="1" applyFill="1" applyBorder="1" applyAlignment="1">
      <alignment/>
    </xf>
    <xf numFmtId="4" fontId="5" fillId="0" borderId="0" xfId="46" applyNumberFormat="1" applyFont="1" applyBorder="1" applyAlignment="1">
      <alignment/>
    </xf>
    <xf numFmtId="4" fontId="31" fillId="0" borderId="41" xfId="0" applyNumberFormat="1" applyFont="1" applyBorder="1" applyAlignment="1">
      <alignment/>
    </xf>
    <xf numFmtId="4" fontId="31" fillId="0" borderId="40" xfId="0" applyNumberFormat="1" applyFont="1" applyBorder="1" applyAlignment="1">
      <alignment/>
    </xf>
    <xf numFmtId="4" fontId="31" fillId="0" borderId="41" xfId="0" applyNumberFormat="1" applyFont="1" applyBorder="1" applyAlignment="1">
      <alignment horizontal="left"/>
    </xf>
    <xf numFmtId="4" fontId="31" fillId="0" borderId="42" xfId="0" applyNumberFormat="1" applyFont="1" applyBorder="1" applyAlignment="1">
      <alignment/>
    </xf>
    <xf numFmtId="4" fontId="31" fillId="0" borderId="39" xfId="0" applyNumberFormat="1" applyFont="1" applyBorder="1" applyAlignment="1">
      <alignment horizontal="left"/>
    </xf>
    <xf numFmtId="4" fontId="31" fillId="0" borderId="0" xfId="0" applyNumberFormat="1" applyFont="1" applyBorder="1" applyAlignment="1">
      <alignment horizontal="left"/>
    </xf>
    <xf numFmtId="4" fontId="31" fillId="0" borderId="20" xfId="0" applyNumberFormat="1" applyFont="1" applyFill="1" applyBorder="1" applyAlignment="1">
      <alignment horizontal="right"/>
    </xf>
    <xf numFmtId="4" fontId="13" fillId="0" borderId="20" xfId="0" applyNumberFormat="1" applyFont="1" applyFill="1" applyBorder="1" applyAlignment="1">
      <alignment horizontal="right"/>
    </xf>
    <xf numFmtId="4" fontId="31" fillId="0" borderId="34" xfId="0" applyNumberFormat="1" applyFont="1" applyBorder="1" applyAlignment="1">
      <alignment horizontal="left"/>
    </xf>
    <xf numFmtId="4" fontId="31" fillId="0" borderId="43" xfId="0" applyNumberFormat="1" applyFont="1" applyBorder="1" applyAlignment="1">
      <alignment horizontal="left"/>
    </xf>
    <xf numFmtId="4" fontId="31" fillId="32" borderId="13" xfId="0" applyNumberFormat="1" applyFont="1" applyFill="1" applyBorder="1" applyAlignment="1">
      <alignment/>
    </xf>
    <xf numFmtId="4" fontId="14" fillId="0" borderId="44" xfId="0" applyNumberFormat="1" applyFont="1" applyBorder="1" applyAlignment="1">
      <alignment horizontal="left"/>
    </xf>
    <xf numFmtId="4" fontId="31" fillId="32" borderId="27" xfId="0" applyNumberFormat="1" applyFont="1" applyFill="1" applyBorder="1" applyAlignment="1">
      <alignment/>
    </xf>
    <xf numFmtId="4" fontId="12" fillId="0" borderId="27" xfId="0" applyNumberFormat="1" applyFont="1" applyBorder="1" applyAlignment="1">
      <alignment/>
    </xf>
    <xf numFmtId="4" fontId="13" fillId="0" borderId="27" xfId="46" applyNumberFormat="1" applyFont="1" applyBorder="1" applyAlignment="1">
      <alignment/>
    </xf>
    <xf numFmtId="4" fontId="5" fillId="0" borderId="0" xfId="0" applyNumberFormat="1" applyFont="1" applyFill="1" applyBorder="1" applyAlignment="1">
      <alignment horizontal="right"/>
    </xf>
    <xf numFmtId="4" fontId="5" fillId="0" borderId="0" xfId="0" applyNumberFormat="1" applyFont="1" applyAlignment="1">
      <alignment horizontal="right"/>
    </xf>
    <xf numFmtId="4" fontId="31" fillId="0" borderId="28" xfId="0" applyNumberFormat="1" applyFont="1" applyFill="1" applyBorder="1" applyAlignment="1">
      <alignment horizontal="left"/>
    </xf>
    <xf numFmtId="4" fontId="14" fillId="0" borderId="33" xfId="0" applyNumberFormat="1" applyFont="1" applyBorder="1" applyAlignment="1">
      <alignment/>
    </xf>
    <xf numFmtId="4" fontId="13" fillId="0" borderId="17" xfId="0" applyNumberFormat="1" applyFont="1" applyFill="1" applyBorder="1" applyAlignment="1">
      <alignment horizontal="right"/>
    </xf>
    <xf numFmtId="4" fontId="14" fillId="0" borderId="12" xfId="0" applyNumberFormat="1" applyFont="1" applyBorder="1" applyAlignment="1">
      <alignment/>
    </xf>
    <xf numFmtId="4" fontId="31" fillId="33" borderId="21" xfId="0" applyNumberFormat="1" applyFont="1" applyFill="1" applyBorder="1" applyAlignment="1">
      <alignment horizontal="left"/>
    </xf>
    <xf numFmtId="4" fontId="31" fillId="0" borderId="22" xfId="0" applyNumberFormat="1" applyFont="1" applyBorder="1" applyAlignment="1">
      <alignment/>
    </xf>
    <xf numFmtId="4" fontId="14" fillId="0" borderId="45" xfId="0" applyNumberFormat="1" applyFont="1" applyBorder="1" applyAlignment="1">
      <alignment/>
    </xf>
    <xf numFmtId="4" fontId="14" fillId="0" borderId="46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4" fontId="31" fillId="0" borderId="47" xfId="0" applyNumberFormat="1" applyFont="1" applyBorder="1" applyAlignment="1">
      <alignment/>
    </xf>
    <xf numFmtId="4" fontId="14" fillId="0" borderId="15" xfId="0" applyNumberFormat="1" applyFont="1" applyBorder="1" applyAlignment="1">
      <alignment/>
    </xf>
    <xf numFmtId="4" fontId="31" fillId="0" borderId="23" xfId="0" applyNumberFormat="1" applyFont="1" applyBorder="1" applyAlignment="1">
      <alignment/>
    </xf>
    <xf numFmtId="4" fontId="31" fillId="0" borderId="32" xfId="0" applyNumberFormat="1" applyFont="1" applyBorder="1" applyAlignment="1">
      <alignment/>
    </xf>
    <xf numFmtId="4" fontId="31" fillId="0" borderId="39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" fontId="13" fillId="32" borderId="24" xfId="44" applyNumberFormat="1" applyFont="1" applyFill="1" applyBorder="1" applyAlignment="1">
      <alignment/>
    </xf>
    <xf numFmtId="4" fontId="13" fillId="32" borderId="38" xfId="0" applyNumberFormat="1" applyFont="1" applyFill="1" applyBorder="1" applyAlignment="1">
      <alignment/>
    </xf>
    <xf numFmtId="4" fontId="13" fillId="32" borderId="48" xfId="0" applyNumberFormat="1" applyFont="1" applyFill="1" applyBorder="1" applyAlignment="1">
      <alignment/>
    </xf>
    <xf numFmtId="4" fontId="14" fillId="0" borderId="49" xfId="0" applyNumberFormat="1" applyFont="1" applyBorder="1" applyAlignment="1">
      <alignment/>
    </xf>
    <xf numFmtId="4" fontId="13" fillId="32" borderId="25" xfId="0" applyNumberFormat="1" applyFont="1" applyFill="1" applyBorder="1" applyAlignment="1" applyProtection="1">
      <alignment/>
      <protection locked="0"/>
    </xf>
    <xf numFmtId="4" fontId="31" fillId="0" borderId="28" xfId="44" applyNumberFormat="1" applyFont="1" applyBorder="1" applyAlignment="1">
      <alignment/>
    </xf>
    <xf numFmtId="4" fontId="7" fillId="0" borderId="0" xfId="44" applyNumberFormat="1" applyFont="1" applyBorder="1" applyAlignment="1">
      <alignment/>
    </xf>
    <xf numFmtId="4" fontId="5" fillId="0" borderId="0" xfId="0" applyNumberFormat="1" applyFont="1" applyBorder="1" applyAlignment="1">
      <alignment wrapText="1"/>
    </xf>
    <xf numFmtId="4" fontId="13" fillId="32" borderId="48" xfId="44" applyNumberFormat="1" applyFont="1" applyFill="1" applyBorder="1" applyAlignment="1">
      <alignment horizontal="right"/>
    </xf>
    <xf numFmtId="4" fontId="14" fillId="0" borderId="10" xfId="44" applyNumberFormat="1" applyFont="1" applyBorder="1" applyAlignment="1">
      <alignment/>
    </xf>
    <xf numFmtId="4" fontId="13" fillId="32" borderId="10" xfId="0" applyNumberFormat="1" applyFont="1" applyFill="1" applyBorder="1" applyAlignment="1" applyProtection="1">
      <alignment/>
      <protection locked="0"/>
    </xf>
    <xf numFmtId="4" fontId="13" fillId="0" borderId="11" xfId="44" applyNumberFormat="1" applyFont="1" applyFill="1" applyBorder="1" applyAlignment="1">
      <alignment/>
    </xf>
    <xf numFmtId="4" fontId="7" fillId="0" borderId="0" xfId="0" applyNumberFormat="1" applyFont="1" applyBorder="1" applyAlignment="1">
      <alignment horizontal="center"/>
    </xf>
    <xf numFmtId="4" fontId="31" fillId="32" borderId="23" xfId="0" applyNumberFormat="1" applyFont="1" applyFill="1" applyBorder="1" applyAlignment="1">
      <alignment horizontal="left"/>
    </xf>
    <xf numFmtId="4" fontId="14" fillId="0" borderId="20" xfId="0" applyNumberFormat="1" applyFont="1" applyBorder="1" applyAlignment="1">
      <alignment horizontal="center"/>
    </xf>
    <xf numFmtId="4" fontId="31" fillId="32" borderId="21" xfId="0" applyNumberFormat="1" applyFont="1" applyFill="1" applyBorder="1" applyAlignment="1">
      <alignment horizontal="left"/>
    </xf>
    <xf numFmtId="4" fontId="14" fillId="0" borderId="12" xfId="0" applyNumberFormat="1" applyFont="1" applyBorder="1" applyAlignment="1">
      <alignment horizontal="center"/>
    </xf>
    <xf numFmtId="4" fontId="5" fillId="0" borderId="0" xfId="44" applyNumberFormat="1" applyFont="1" applyBorder="1" applyAlignment="1">
      <alignment horizontal="right"/>
    </xf>
    <xf numFmtId="4" fontId="12" fillId="0" borderId="10" xfId="46" applyNumberFormat="1" applyFont="1" applyBorder="1" applyAlignment="1">
      <alignment horizontal="right"/>
    </xf>
    <xf numFmtId="4" fontId="31" fillId="0" borderId="45" xfId="0" applyNumberFormat="1" applyFont="1" applyBorder="1" applyAlignment="1">
      <alignment/>
    </xf>
    <xf numFmtId="4" fontId="31" fillId="0" borderId="46" xfId="0" applyNumberFormat="1" applyFont="1" applyBorder="1" applyAlignment="1">
      <alignment/>
    </xf>
    <xf numFmtId="4" fontId="31" fillId="0" borderId="28" xfId="0" applyNumberFormat="1" applyFont="1" applyBorder="1" applyAlignment="1">
      <alignment/>
    </xf>
    <xf numFmtId="4" fontId="31" fillId="0" borderId="15" xfId="0" applyNumberFormat="1" applyFont="1" applyBorder="1" applyAlignment="1">
      <alignment/>
    </xf>
    <xf numFmtId="4" fontId="7" fillId="0" borderId="0" xfId="0" applyNumberFormat="1" applyFont="1" applyBorder="1" applyAlignment="1">
      <alignment wrapText="1"/>
    </xf>
    <xf numFmtId="4" fontId="14" fillId="0" borderId="0" xfId="0" applyNumberFormat="1" applyFont="1" applyBorder="1" applyAlignment="1">
      <alignment horizontal="right"/>
    </xf>
    <xf numFmtId="4" fontId="12" fillId="0" borderId="0" xfId="46" applyNumberFormat="1" applyFont="1" applyBorder="1" applyAlignment="1">
      <alignment horizontal="center"/>
    </xf>
    <xf numFmtId="4" fontId="7" fillId="0" borderId="0" xfId="46" applyNumberFormat="1" applyFont="1" applyBorder="1" applyAlignment="1">
      <alignment/>
    </xf>
    <xf numFmtId="4" fontId="6" fillId="0" borderId="0" xfId="46" applyNumberFormat="1" applyFont="1" applyAlignment="1">
      <alignment/>
    </xf>
    <xf numFmtId="4" fontId="5" fillId="0" borderId="0" xfId="0" applyNumberFormat="1" applyFont="1" applyBorder="1" applyAlignment="1">
      <alignment/>
    </xf>
    <xf numFmtId="4" fontId="31" fillId="0" borderId="0" xfId="0" applyNumberFormat="1" applyFont="1" applyAlignment="1">
      <alignment horizontal="center"/>
    </xf>
    <xf numFmtId="4" fontId="6" fillId="0" borderId="0" xfId="46" applyNumberFormat="1" applyFont="1" applyBorder="1" applyAlignment="1">
      <alignment/>
    </xf>
    <xf numFmtId="4" fontId="14" fillId="0" borderId="44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4" fontId="5" fillId="0" borderId="15" xfId="0" applyNumberFormat="1" applyFont="1" applyBorder="1" applyAlignment="1">
      <alignment/>
    </xf>
    <xf numFmtId="4" fontId="12" fillId="0" borderId="27" xfId="0" applyNumberFormat="1" applyFont="1" applyBorder="1" applyAlignment="1">
      <alignment horizontal="right"/>
    </xf>
    <xf numFmtId="4" fontId="14" fillId="0" borderId="27" xfId="0" applyNumberFormat="1" applyFont="1" applyBorder="1" applyAlignment="1">
      <alignment horizontal="right"/>
    </xf>
    <xf numFmtId="4" fontId="14" fillId="0" borderId="27" xfId="46" applyNumberFormat="1" applyFont="1" applyBorder="1" applyAlignment="1">
      <alignment horizontal="right"/>
    </xf>
    <xf numFmtId="4" fontId="14" fillId="0" borderId="10" xfId="46" applyNumberFormat="1" applyFont="1" applyBorder="1" applyAlignment="1">
      <alignment horizontal="right"/>
    </xf>
    <xf numFmtId="4" fontId="13" fillId="0" borderId="20" xfId="46" applyNumberFormat="1" applyFont="1" applyBorder="1" applyAlignment="1">
      <alignment/>
    </xf>
    <xf numFmtId="4" fontId="31" fillId="0" borderId="10" xfId="0" applyNumberFormat="1" applyFont="1" applyBorder="1" applyAlignment="1">
      <alignment vertical="center"/>
    </xf>
    <xf numFmtId="4" fontId="13" fillId="32" borderId="12" xfId="46" applyNumberFormat="1" applyFont="1" applyFill="1" applyBorder="1" applyAlignment="1">
      <alignment/>
    </xf>
    <xf numFmtId="4" fontId="13" fillId="32" borderId="20" xfId="46" applyNumberFormat="1" applyFont="1" applyFill="1" applyBorder="1" applyAlignment="1">
      <alignment/>
    </xf>
    <xf numFmtId="4" fontId="31" fillId="32" borderId="12" xfId="0" applyNumberFormat="1" applyFont="1" applyFill="1" applyBorder="1" applyAlignment="1">
      <alignment/>
    </xf>
    <xf numFmtId="10" fontId="6" fillId="0" borderId="10" xfId="0" applyNumberFormat="1" applyFont="1" applyBorder="1" applyAlignment="1">
      <alignment/>
    </xf>
    <xf numFmtId="4" fontId="14" fillId="0" borderId="33" xfId="0" applyNumberFormat="1" applyFont="1" applyBorder="1" applyAlignment="1">
      <alignment vertical="center"/>
    </xf>
    <xf numFmtId="4" fontId="12" fillId="0" borderId="33" xfId="46" applyNumberFormat="1" applyFont="1" applyBorder="1" applyAlignment="1">
      <alignment horizontal="right"/>
    </xf>
    <xf numFmtId="4" fontId="12" fillId="0" borderId="33" xfId="0" applyNumberFormat="1" applyFont="1" applyFill="1" applyBorder="1" applyAlignment="1">
      <alignment/>
    </xf>
    <xf numFmtId="4" fontId="12" fillId="0" borderId="33" xfId="0" applyNumberFormat="1" applyFont="1" applyBorder="1" applyAlignment="1">
      <alignment/>
    </xf>
    <xf numFmtId="4" fontId="1" fillId="0" borderId="21" xfId="0" applyNumberFormat="1" applyFont="1" applyBorder="1" applyAlignment="1">
      <alignment horizontal="left"/>
    </xf>
    <xf numFmtId="4" fontId="13" fillId="32" borderId="25" xfId="44" applyNumberFormat="1" applyFont="1" applyFill="1" applyBorder="1" applyAlignment="1" applyProtection="1">
      <alignment horizontal="right"/>
      <protection locked="0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wrapText="1"/>
    </xf>
    <xf numFmtId="165" fontId="14" fillId="0" borderId="10" xfId="0" applyNumberFormat="1" applyFont="1" applyBorder="1" applyAlignment="1">
      <alignment horizontal="right"/>
    </xf>
    <xf numFmtId="165" fontId="14" fillId="0" borderId="10" xfId="0" applyNumberFormat="1" applyFont="1" applyBorder="1" applyAlignment="1">
      <alignment/>
    </xf>
    <xf numFmtId="10" fontId="13" fillId="0" borderId="10" xfId="51" applyNumberFormat="1" applyFont="1" applyBorder="1" applyAlignment="1">
      <alignment/>
    </xf>
    <xf numFmtId="165" fontId="13" fillId="0" borderId="10" xfId="0" applyNumberFormat="1" applyFont="1" applyBorder="1" applyAlignment="1">
      <alignment/>
    </xf>
    <xf numFmtId="167" fontId="14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165" fontId="12" fillId="0" borderId="10" xfId="0" applyNumberFormat="1" applyFont="1" applyBorder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50">
    <dxf>
      <font>
        <color indexed="10"/>
      </font>
    </dxf>
    <dxf>
      <font>
        <color auto="1"/>
      </font>
    </dxf>
    <dxf>
      <font>
        <color rgb="FFFF0000"/>
      </font>
    </dxf>
    <dxf>
      <font>
        <color indexed="10"/>
      </font>
    </dxf>
    <dxf>
      <font>
        <color auto="1"/>
      </font>
    </dxf>
    <dxf>
      <font>
        <name val="Cambria"/>
        <color auto="1"/>
      </font>
    </dxf>
    <dxf>
      <font>
        <color rgb="FFFF0000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8"/>
      </font>
    </dxf>
    <dxf>
      <font>
        <color auto="1"/>
      </font>
    </dxf>
    <dxf>
      <font>
        <color indexed="8"/>
      </font>
    </dxf>
    <dxf>
      <font>
        <color auto="1"/>
      </font>
    </dxf>
    <dxf>
      <font>
        <color indexed="8"/>
      </font>
    </dxf>
    <dxf>
      <font>
        <color auto="1"/>
      </font>
    </dxf>
    <dxf>
      <font>
        <color indexed="8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8"/>
      </font>
    </dxf>
    <dxf>
      <font>
        <color auto="1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8"/>
      </font>
    </dxf>
    <dxf>
      <font>
        <color auto="1"/>
      </font>
    </dxf>
    <dxf>
      <font>
        <color indexed="8"/>
      </font>
    </dxf>
    <dxf>
      <font>
        <color auto="1"/>
      </font>
    </dxf>
    <dxf>
      <font>
        <color indexed="8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ENTRATE 2016</a:t>
            </a:r>
          </a:p>
        </c:rich>
      </c:tx>
      <c:layout>
        <c:manualLayout>
          <c:xMode val="factor"/>
          <c:yMode val="factor"/>
          <c:x val="0.0165"/>
          <c:y val="0"/>
        </c:manualLayout>
      </c:layout>
      <c:spPr>
        <a:noFill/>
        <a:ln w="3175">
          <a:noFill/>
        </a:ln>
      </c:spPr>
    </c:title>
    <c:view3D>
      <c:rotX val="15"/>
      <c:hPercent val="21"/>
      <c:rotY val="20"/>
      <c:depthPercent val="100"/>
      <c:rAngAx val="1"/>
    </c:view3D>
    <c:plotArea>
      <c:layout>
        <c:manualLayout>
          <c:xMode val="edge"/>
          <c:yMode val="edge"/>
          <c:x val="0.0095"/>
          <c:y val="0"/>
          <c:w val="0.92"/>
          <c:h val="0.98425"/>
        </c:manualLayout>
      </c:layout>
      <c:bar3DChart>
        <c:barDir val="col"/>
        <c:grouping val="clustered"/>
        <c:varyColors val="0"/>
        <c:ser>
          <c:idx val="0"/>
          <c:order val="0"/>
          <c:tx>
            <c:v>Budget 2014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'GRAFICO ENTRATE'!$A$2:$A$17</c:f>
              <c:strCache/>
            </c:strRef>
          </c:cat>
          <c:val>
            <c:numRef>
              <c:f>'GRAFICO ENTRATE'!$B$2:$B$17</c:f>
              <c:numCache/>
            </c:numRef>
          </c:val>
          <c:shape val="cylinder"/>
        </c:ser>
        <c:ser>
          <c:idx val="1"/>
          <c:order val="1"/>
          <c:tx>
            <c:v>Consuntivo 2014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'GRAFICO ENTRATE'!$A$2:$A$17</c:f>
              <c:strCache/>
            </c:strRef>
          </c:cat>
          <c:val>
            <c:numRef>
              <c:f>'GRAFICO ENTRATE'!$C$2:$C$17</c:f>
              <c:numCache/>
            </c:numRef>
          </c:val>
          <c:shape val="cylinder"/>
        </c:ser>
        <c:shape val="cylinder"/>
        <c:axId val="40607425"/>
        <c:axId val="29922506"/>
      </c:bar3DChart>
      <c:catAx>
        <c:axId val="40607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922506"/>
        <c:crosses val="autoZero"/>
        <c:auto val="1"/>
        <c:lblOffset val="100"/>
        <c:tickLblSkip val="1"/>
        <c:noMultiLvlLbl val="0"/>
      </c:catAx>
      <c:valAx>
        <c:axId val="299225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60742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85"/>
          <c:y val="0.02825"/>
          <c:w val="0.6135"/>
          <c:h val="0.838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'GRAFICO ENTRATE'!$A$2:$A$17</c:f>
              <c:strCache/>
            </c:strRef>
          </c:cat>
          <c:val>
            <c:numRef>
              <c:f>'GRAFICO ENTRATE'!$C$2:$C$17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4"/>
          <c:y val="0.2065"/>
          <c:w val="0.256"/>
          <c:h val="0.579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USCITE 2016 </a:t>
            </a:r>
          </a:p>
        </c:rich>
      </c:tx>
      <c:layout>
        <c:manualLayout>
          <c:xMode val="factor"/>
          <c:yMode val="factor"/>
          <c:x val="-0.00075"/>
          <c:y val="-0.013"/>
        </c:manualLayout>
      </c:layout>
      <c:spPr>
        <a:noFill/>
        <a:ln w="3175">
          <a:noFill/>
        </a:ln>
      </c:spPr>
    </c:title>
    <c:view3D>
      <c:rotX val="15"/>
      <c:hPercent val="17"/>
      <c:rotY val="20"/>
      <c:depthPercent val="100"/>
      <c:rAngAx val="1"/>
    </c:view3D>
    <c:plotArea>
      <c:layout>
        <c:manualLayout>
          <c:xMode val="edge"/>
          <c:yMode val="edge"/>
          <c:x val="0.007"/>
          <c:y val="0.1095"/>
          <c:w val="0.98475"/>
          <c:h val="0.86725"/>
        </c:manualLayout>
      </c:layout>
      <c:bar3DChart>
        <c:barDir val="col"/>
        <c:grouping val="clustered"/>
        <c:varyColors val="0"/>
        <c:ser>
          <c:idx val="0"/>
          <c:order val="0"/>
          <c:tx>
            <c:v>Budget 2014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'GRAFICO USCITE'!$A$2:$A$16</c:f>
              <c:strCache/>
            </c:strRef>
          </c:cat>
          <c:val>
            <c:numRef>
              <c:f>'GRAFICO USCITE'!$B$2:$B$16</c:f>
              <c:numCache/>
            </c:numRef>
          </c:val>
          <c:shape val="cylinder"/>
        </c:ser>
        <c:ser>
          <c:idx val="1"/>
          <c:order val="1"/>
          <c:tx>
            <c:v>Consuntivo 2014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'GRAFICO USCITE'!$A$2:$A$16</c:f>
              <c:strCache/>
            </c:strRef>
          </c:cat>
          <c:val>
            <c:numRef>
              <c:f>'GRAFICO USCITE'!$C$2:$C$16</c:f>
              <c:numCache/>
            </c:numRef>
          </c:val>
          <c:shape val="cylinder"/>
        </c:ser>
        <c:shape val="cylinder"/>
        <c:axId val="867099"/>
        <c:axId val="7803892"/>
      </c:bar3DChart>
      <c:catAx>
        <c:axId val="867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803892"/>
        <c:crosses val="autoZero"/>
        <c:auto val="1"/>
        <c:lblOffset val="100"/>
        <c:tickLblSkip val="1"/>
        <c:noMultiLvlLbl val="0"/>
      </c:catAx>
      <c:valAx>
        <c:axId val="78038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709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75"/>
          <c:y val="0.08175"/>
          <c:w val="0.68775"/>
          <c:h val="0.83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'GRAFICO USCITE'!$A$2:$A$16</c:f>
              <c:strCache/>
            </c:strRef>
          </c:cat>
          <c:val>
            <c:numRef>
              <c:f>'GRAFICO USCITE'!$C$2:$C$16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725"/>
          <c:y val="0.154"/>
          <c:w val="0.245"/>
          <c:h val="0.676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21</xdr:row>
      <xdr:rowOff>19050</xdr:rowOff>
    </xdr:from>
    <xdr:to>
      <xdr:col>13</xdr:col>
      <xdr:colOff>257175</xdr:colOff>
      <xdr:row>50</xdr:row>
      <xdr:rowOff>47625</xdr:rowOff>
    </xdr:to>
    <xdr:graphicFrame>
      <xdr:nvGraphicFramePr>
        <xdr:cNvPr id="1" name="Grafico 3"/>
        <xdr:cNvGraphicFramePr/>
      </xdr:nvGraphicFramePr>
      <xdr:xfrm>
        <a:off x="76200" y="4038600"/>
        <a:ext cx="127063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923925</xdr:colOff>
      <xdr:row>61</xdr:row>
      <xdr:rowOff>66675</xdr:rowOff>
    </xdr:from>
    <xdr:to>
      <xdr:col>14</xdr:col>
      <xdr:colOff>190500</xdr:colOff>
      <xdr:row>92</xdr:row>
      <xdr:rowOff>114300</xdr:rowOff>
    </xdr:to>
    <xdr:graphicFrame>
      <xdr:nvGraphicFramePr>
        <xdr:cNvPr id="2" name="Grafico 4"/>
        <xdr:cNvGraphicFramePr/>
      </xdr:nvGraphicFramePr>
      <xdr:xfrm>
        <a:off x="923925" y="10563225"/>
        <a:ext cx="12401550" cy="5067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18</xdr:row>
      <xdr:rowOff>28575</xdr:rowOff>
    </xdr:from>
    <xdr:to>
      <xdr:col>14</xdr:col>
      <xdr:colOff>266700</xdr:colOff>
      <xdr:row>46</xdr:row>
      <xdr:rowOff>9525</xdr:rowOff>
    </xdr:to>
    <xdr:graphicFrame>
      <xdr:nvGraphicFramePr>
        <xdr:cNvPr id="1" name="Grafico 3"/>
        <xdr:cNvGraphicFramePr/>
      </xdr:nvGraphicFramePr>
      <xdr:xfrm>
        <a:off x="85725" y="4191000"/>
        <a:ext cx="1289685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333375</xdr:colOff>
      <xdr:row>53</xdr:row>
      <xdr:rowOff>133350</xdr:rowOff>
    </xdr:from>
    <xdr:to>
      <xdr:col>15</xdr:col>
      <xdr:colOff>466725</xdr:colOff>
      <xdr:row>85</xdr:row>
      <xdr:rowOff>47625</xdr:rowOff>
    </xdr:to>
    <xdr:graphicFrame>
      <xdr:nvGraphicFramePr>
        <xdr:cNvPr id="2" name="Grafico 4"/>
        <xdr:cNvGraphicFramePr/>
      </xdr:nvGraphicFramePr>
      <xdr:xfrm>
        <a:off x="333375" y="9963150"/>
        <a:ext cx="13458825" cy="5095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8"/>
  <sheetViews>
    <sheetView showGridLines="0" tabSelected="1" zoomScale="110" zoomScaleNormal="110" zoomScaleSheetLayoutView="100" zoomScalePageLayoutView="0" workbookViewId="0" topLeftCell="A52">
      <selection activeCell="D6" sqref="D6"/>
    </sheetView>
  </sheetViews>
  <sheetFormatPr defaultColWidth="8.8515625" defaultRowHeight="12.75"/>
  <cols>
    <col min="1" max="1" width="58.140625" style="8" customWidth="1"/>
    <col min="2" max="2" width="2.140625" style="8" hidden="1" customWidth="1"/>
    <col min="3" max="3" width="17.8515625" style="206" customWidth="1"/>
    <col min="4" max="5" width="16.140625" style="206" customWidth="1"/>
    <col min="6" max="6" width="17.8515625" style="206" customWidth="1"/>
    <col min="7" max="7" width="18.421875" style="38" customWidth="1"/>
    <col min="8" max="8" width="20.00390625" style="38" hidden="1" customWidth="1"/>
    <col min="9" max="16384" width="8.8515625" style="8" customWidth="1"/>
  </cols>
  <sheetData>
    <row r="1" spans="1:9" ht="15.75">
      <c r="A1" s="35"/>
      <c r="B1" s="35"/>
      <c r="C1" s="36"/>
      <c r="D1" s="36"/>
      <c r="E1" s="36"/>
      <c r="F1" s="36"/>
      <c r="G1" s="37"/>
      <c r="I1" s="39"/>
    </row>
    <row r="2" spans="1:9" ht="15.75">
      <c r="A2" s="34"/>
      <c r="B2" s="35"/>
      <c r="C2" s="36"/>
      <c r="D2" s="36"/>
      <c r="E2" s="36"/>
      <c r="F2" s="36"/>
      <c r="G2" s="37"/>
      <c r="I2" s="39"/>
    </row>
    <row r="3" spans="1:9" ht="15.75">
      <c r="A3" s="35"/>
      <c r="B3" s="35"/>
      <c r="C3" s="36"/>
      <c r="D3" s="36"/>
      <c r="E3" s="36"/>
      <c r="F3" s="36"/>
      <c r="G3" s="37"/>
      <c r="I3" s="39"/>
    </row>
    <row r="4" spans="1:9" ht="15.75">
      <c r="A4" s="35"/>
      <c r="B4" s="35"/>
      <c r="C4" s="36"/>
      <c r="D4" s="36"/>
      <c r="E4" s="36"/>
      <c r="F4" s="36"/>
      <c r="G4" s="37"/>
      <c r="I4" s="39"/>
    </row>
    <row r="5" spans="1:9" ht="15.75">
      <c r="A5" s="35"/>
      <c r="B5" s="35"/>
      <c r="C5" s="36"/>
      <c r="D5" s="36"/>
      <c r="E5" s="36"/>
      <c r="F5" s="36"/>
      <c r="G5" s="37"/>
      <c r="I5" s="39"/>
    </row>
    <row r="6" spans="1:9" ht="15.75">
      <c r="A6" s="40"/>
      <c r="B6" s="41"/>
      <c r="C6" s="36"/>
      <c r="D6" s="36"/>
      <c r="E6" s="36"/>
      <c r="F6" s="36"/>
      <c r="G6" s="37"/>
      <c r="I6" s="39"/>
    </row>
    <row r="7" spans="1:9" ht="15.75">
      <c r="A7" s="42" t="s">
        <v>167</v>
      </c>
      <c r="B7" s="35"/>
      <c r="C7" s="36"/>
      <c r="D7" s="36"/>
      <c r="E7" s="36"/>
      <c r="F7" s="36"/>
      <c r="G7" s="37"/>
      <c r="I7" s="39"/>
    </row>
    <row r="8" spans="1:9" ht="16.5" thickBot="1">
      <c r="A8" s="35"/>
      <c r="B8" s="35"/>
      <c r="C8" s="36"/>
      <c r="D8" s="36"/>
      <c r="E8" s="36"/>
      <c r="F8" s="36"/>
      <c r="G8" s="37"/>
      <c r="I8" s="39"/>
    </row>
    <row r="9" spans="1:9" ht="17.25" customHeight="1" thickBot="1" thickTop="1">
      <c r="A9" s="43" t="s">
        <v>0</v>
      </c>
      <c r="B9" s="35"/>
      <c r="C9" s="36"/>
      <c r="D9" s="36"/>
      <c r="E9" s="36"/>
      <c r="F9" s="36"/>
      <c r="G9" s="37"/>
      <c r="I9" s="39"/>
    </row>
    <row r="10" spans="1:9" ht="78.75" customHeight="1" thickBot="1" thickTop="1">
      <c r="A10" s="43" t="s">
        <v>1</v>
      </c>
      <c r="B10" s="43" t="s">
        <v>54</v>
      </c>
      <c r="C10" s="44" t="s">
        <v>168</v>
      </c>
      <c r="D10" s="45" t="s">
        <v>139</v>
      </c>
      <c r="E10" s="45" t="s">
        <v>178</v>
      </c>
      <c r="F10" s="46" t="s">
        <v>170</v>
      </c>
      <c r="G10" s="44" t="s">
        <v>171</v>
      </c>
      <c r="H10" s="48" t="s">
        <v>96</v>
      </c>
      <c r="I10" s="39"/>
    </row>
    <row r="11" spans="1:9" ht="17.25" thickBot="1" thickTop="1">
      <c r="A11" s="49" t="s">
        <v>18</v>
      </c>
      <c r="B11" s="50"/>
      <c r="C11" s="51"/>
      <c r="D11" s="52"/>
      <c r="E11" s="52"/>
      <c r="F11" s="218"/>
      <c r="G11" s="43"/>
      <c r="H11" s="53"/>
      <c r="I11" s="39"/>
    </row>
    <row r="12" spans="1:9" ht="17.25" customHeight="1" thickTop="1">
      <c r="A12" s="54" t="s">
        <v>90</v>
      </c>
      <c r="B12" s="55"/>
      <c r="C12" s="56">
        <v>20124.13</v>
      </c>
      <c r="D12" s="57">
        <v>20000</v>
      </c>
      <c r="E12" s="58">
        <f>C12-D12</f>
        <v>124.13000000000102</v>
      </c>
      <c r="F12" s="217">
        <v>17272.43</v>
      </c>
      <c r="G12" s="60">
        <f>C12-F12</f>
        <v>2851.7000000000007</v>
      </c>
      <c r="H12" s="39"/>
      <c r="I12" s="39"/>
    </row>
    <row r="13" spans="1:9" ht="15.75">
      <c r="A13" s="61" t="s">
        <v>30</v>
      </c>
      <c r="B13" s="62"/>
      <c r="C13" s="59">
        <v>3638.43</v>
      </c>
      <c r="D13" s="24">
        <v>3756</v>
      </c>
      <c r="E13" s="58">
        <f aca="true" t="shared" si="0" ref="E13:E28">C13-D13</f>
        <v>-117.57000000000016</v>
      </c>
      <c r="F13" s="59">
        <v>7315.85</v>
      </c>
      <c r="G13" s="60">
        <f aca="true" t="shared" si="1" ref="G13:G28">C13-F13</f>
        <v>-3677.4200000000005</v>
      </c>
      <c r="H13" s="39"/>
      <c r="I13" s="39"/>
    </row>
    <row r="14" spans="1:9" ht="15.75">
      <c r="A14" s="61" t="s">
        <v>160</v>
      </c>
      <c r="B14" s="62"/>
      <c r="C14" s="219">
        <v>76929.75</v>
      </c>
      <c r="D14" s="24">
        <v>80000</v>
      </c>
      <c r="E14" s="58">
        <f t="shared" si="0"/>
        <v>-3070.25</v>
      </c>
      <c r="F14" s="59"/>
      <c r="G14" s="60">
        <f t="shared" si="1"/>
        <v>76929.75</v>
      </c>
      <c r="H14" s="39"/>
      <c r="I14" s="39"/>
    </row>
    <row r="15" spans="1:9" ht="15.75">
      <c r="A15" s="61" t="s">
        <v>161</v>
      </c>
      <c r="B15" s="62"/>
      <c r="C15" s="220">
        <v>2041.75</v>
      </c>
      <c r="D15" s="60">
        <v>0</v>
      </c>
      <c r="E15" s="58">
        <f t="shared" si="0"/>
        <v>2041.75</v>
      </c>
      <c r="F15" s="59"/>
      <c r="G15" s="60">
        <f t="shared" si="1"/>
        <v>2041.75</v>
      </c>
      <c r="H15" s="39"/>
      <c r="I15" s="39"/>
    </row>
    <row r="16" spans="1:9" ht="15.75">
      <c r="A16" s="61" t="s">
        <v>34</v>
      </c>
      <c r="B16" s="55"/>
      <c r="C16" s="59">
        <v>19558.05</v>
      </c>
      <c r="D16" s="24">
        <v>22635.33</v>
      </c>
      <c r="E16" s="58">
        <f t="shared" si="0"/>
        <v>-3077.2800000000025</v>
      </c>
      <c r="F16" s="59">
        <v>4161.89</v>
      </c>
      <c r="G16" s="60">
        <f t="shared" si="1"/>
        <v>15396.16</v>
      </c>
      <c r="H16" s="39"/>
      <c r="I16" s="39"/>
    </row>
    <row r="17" spans="1:14" ht="15.75">
      <c r="A17" s="61" t="s">
        <v>40</v>
      </c>
      <c r="B17" s="55"/>
      <c r="C17" s="219">
        <v>8087.07</v>
      </c>
      <c r="D17" s="24">
        <v>20200</v>
      </c>
      <c r="E17" s="58">
        <f t="shared" si="0"/>
        <v>-12112.93</v>
      </c>
      <c r="F17" s="59">
        <v>6600.92</v>
      </c>
      <c r="G17" s="60">
        <f t="shared" si="1"/>
        <v>1486.1499999999996</v>
      </c>
      <c r="H17" s="39"/>
      <c r="I17" s="63"/>
      <c r="J17" s="63"/>
      <c r="K17" s="63"/>
      <c r="L17" s="63"/>
      <c r="M17" s="63"/>
      <c r="N17" s="63"/>
    </row>
    <row r="18" spans="1:9" ht="15.75">
      <c r="A18" s="61" t="s">
        <v>35</v>
      </c>
      <c r="B18" s="55"/>
      <c r="C18" s="219">
        <v>7644.86</v>
      </c>
      <c r="D18" s="23">
        <v>9350</v>
      </c>
      <c r="E18" s="58">
        <f t="shared" si="0"/>
        <v>-1705.1400000000003</v>
      </c>
      <c r="F18" s="59">
        <v>6812.51</v>
      </c>
      <c r="G18" s="60">
        <f t="shared" si="1"/>
        <v>832.3499999999995</v>
      </c>
      <c r="H18" s="39"/>
      <c r="I18" s="39"/>
    </row>
    <row r="19" spans="1:9" ht="14.25" customHeight="1">
      <c r="A19" s="61" t="s">
        <v>36</v>
      </c>
      <c r="B19" s="55"/>
      <c r="C19" s="219">
        <v>13096.48</v>
      </c>
      <c r="D19" s="25">
        <v>22000</v>
      </c>
      <c r="E19" s="58">
        <f t="shared" si="0"/>
        <v>-8903.52</v>
      </c>
      <c r="F19" s="59">
        <v>12881.69</v>
      </c>
      <c r="G19" s="60">
        <f t="shared" si="1"/>
        <v>214.78999999999905</v>
      </c>
      <c r="H19" s="39"/>
      <c r="I19" s="39"/>
    </row>
    <row r="20" spans="1:9" ht="15.75">
      <c r="A20" s="61" t="s">
        <v>37</v>
      </c>
      <c r="B20" s="55"/>
      <c r="C20" s="59">
        <v>3345.27</v>
      </c>
      <c r="D20" s="24">
        <v>500</v>
      </c>
      <c r="E20" s="58">
        <f t="shared" si="0"/>
        <v>2845.27</v>
      </c>
      <c r="F20" s="59"/>
      <c r="G20" s="60">
        <f t="shared" si="1"/>
        <v>3345.27</v>
      </c>
      <c r="H20" s="39"/>
      <c r="I20" s="39"/>
    </row>
    <row r="21" spans="1:9" ht="15.75">
      <c r="A21" s="61" t="s">
        <v>38</v>
      </c>
      <c r="B21" s="55"/>
      <c r="C21" s="59">
        <v>1189.27</v>
      </c>
      <c r="D21" s="24">
        <v>600</v>
      </c>
      <c r="E21" s="58">
        <f t="shared" si="0"/>
        <v>589.27</v>
      </c>
      <c r="F21" s="59">
        <v>471.2</v>
      </c>
      <c r="G21" s="60">
        <f t="shared" si="1"/>
        <v>718.0699999999999</v>
      </c>
      <c r="H21" s="39"/>
      <c r="I21" s="39"/>
    </row>
    <row r="22" spans="1:9" ht="15.75">
      <c r="A22" s="61" t="s">
        <v>39</v>
      </c>
      <c r="B22" s="55"/>
      <c r="C22" s="59">
        <v>836.99</v>
      </c>
      <c r="D22" s="24">
        <v>3850</v>
      </c>
      <c r="E22" s="58">
        <f t="shared" si="0"/>
        <v>-3013.01</v>
      </c>
      <c r="F22" s="59">
        <v>735.24</v>
      </c>
      <c r="G22" s="60">
        <f t="shared" si="1"/>
        <v>101.75</v>
      </c>
      <c r="H22" s="39"/>
      <c r="I22" s="39"/>
    </row>
    <row r="23" spans="1:9" ht="15.75">
      <c r="A23" s="61" t="s">
        <v>81</v>
      </c>
      <c r="B23" s="55"/>
      <c r="C23" s="59">
        <v>1025.59</v>
      </c>
      <c r="D23" s="24">
        <v>2000</v>
      </c>
      <c r="E23" s="58">
        <f t="shared" si="0"/>
        <v>-974.4100000000001</v>
      </c>
      <c r="F23" s="59">
        <v>813.84</v>
      </c>
      <c r="G23" s="60">
        <f t="shared" si="1"/>
        <v>211.7499999999999</v>
      </c>
      <c r="H23" s="39"/>
      <c r="I23" s="39"/>
    </row>
    <row r="24" spans="1:9" ht="15.75">
      <c r="A24" s="61" t="s">
        <v>41</v>
      </c>
      <c r="B24" s="55"/>
      <c r="C24" s="59">
        <v>3452.84</v>
      </c>
      <c r="D24" s="24">
        <v>4500</v>
      </c>
      <c r="E24" s="58">
        <f t="shared" si="0"/>
        <v>-1047.1599999999999</v>
      </c>
      <c r="F24" s="59">
        <v>680.22</v>
      </c>
      <c r="G24" s="60">
        <f t="shared" si="1"/>
        <v>2772.62</v>
      </c>
      <c r="H24" s="39"/>
      <c r="I24" s="39"/>
    </row>
    <row r="25" spans="1:9" ht="15.75">
      <c r="A25" s="64" t="s">
        <v>42</v>
      </c>
      <c r="B25" s="55"/>
      <c r="C25" s="59">
        <v>6425.04</v>
      </c>
      <c r="D25" s="24">
        <v>18000</v>
      </c>
      <c r="E25" s="58">
        <f t="shared" si="0"/>
        <v>-11574.96</v>
      </c>
      <c r="F25" s="59">
        <v>12659.53</v>
      </c>
      <c r="G25" s="60">
        <f t="shared" si="1"/>
        <v>-6234.490000000001</v>
      </c>
      <c r="H25" s="39"/>
      <c r="I25" s="39"/>
    </row>
    <row r="26" spans="1:9" ht="15.75">
      <c r="A26" s="61" t="s">
        <v>138</v>
      </c>
      <c r="B26" s="65"/>
      <c r="C26" s="59">
        <v>12884.47</v>
      </c>
      <c r="D26" s="25">
        <v>12300</v>
      </c>
      <c r="E26" s="58">
        <f t="shared" si="0"/>
        <v>584.4699999999993</v>
      </c>
      <c r="F26" s="59">
        <v>6282.81</v>
      </c>
      <c r="G26" s="60">
        <f t="shared" si="1"/>
        <v>6601.659999999999</v>
      </c>
      <c r="H26" s="39"/>
      <c r="I26" s="39"/>
    </row>
    <row r="27" spans="1:9" ht="15.75">
      <c r="A27" s="66" t="s">
        <v>22</v>
      </c>
      <c r="B27" s="65"/>
      <c r="C27" s="59">
        <v>439.2</v>
      </c>
      <c r="D27" s="25">
        <v>1000</v>
      </c>
      <c r="E27" s="58">
        <f t="shared" si="0"/>
        <v>-560.8</v>
      </c>
      <c r="F27" s="59">
        <v>439.2</v>
      </c>
      <c r="G27" s="60">
        <f t="shared" si="1"/>
        <v>0</v>
      </c>
      <c r="H27" s="39"/>
      <c r="I27" s="39"/>
    </row>
    <row r="28" spans="1:9" ht="16.5" thickBot="1">
      <c r="A28" s="67" t="s">
        <v>79</v>
      </c>
      <c r="B28" s="68"/>
      <c r="C28" s="69">
        <v>1700.6</v>
      </c>
      <c r="D28" s="70">
        <v>3000</v>
      </c>
      <c r="E28" s="58">
        <f t="shared" si="0"/>
        <v>-1299.4</v>
      </c>
      <c r="F28" s="71">
        <v>1403.41</v>
      </c>
      <c r="G28" s="60">
        <f t="shared" si="1"/>
        <v>297.1899999999998</v>
      </c>
      <c r="H28" s="72"/>
      <c r="I28" s="39"/>
    </row>
    <row r="29" spans="1:9" s="80" customFormat="1" ht="17.25" thickBot="1" thickTop="1">
      <c r="A29" s="74" t="s">
        <v>55</v>
      </c>
      <c r="B29" s="75"/>
      <c r="C29" s="76">
        <f>SUM(C12:C28)</f>
        <v>182419.78999999998</v>
      </c>
      <c r="D29" s="18">
        <f>SUM(D12:D28)</f>
        <v>223691.33000000002</v>
      </c>
      <c r="E29" s="77">
        <f>C29-D29</f>
        <v>-41271.54000000004</v>
      </c>
      <c r="F29" s="76">
        <f>SUM(F12:F28)</f>
        <v>78530.73999999999</v>
      </c>
      <c r="G29" s="18">
        <f>C29-F29</f>
        <v>103889.04999999999</v>
      </c>
      <c r="H29" s="78"/>
      <c r="I29" s="79"/>
    </row>
    <row r="30" spans="1:9" s="80" customFormat="1" ht="17.25" thickBot="1" thickTop="1">
      <c r="A30" s="74" t="s">
        <v>56</v>
      </c>
      <c r="B30" s="75"/>
      <c r="C30" s="76"/>
      <c r="D30" s="18"/>
      <c r="E30" s="81"/>
      <c r="F30" s="76"/>
      <c r="G30" s="21"/>
      <c r="H30" s="78"/>
      <c r="I30" s="79"/>
    </row>
    <row r="31" spans="1:9" s="80" customFormat="1" ht="16.5" thickTop="1">
      <c r="A31" s="82" t="s">
        <v>29</v>
      </c>
      <c r="B31" s="83"/>
      <c r="C31" s="60">
        <v>568.5</v>
      </c>
      <c r="D31" s="60">
        <v>1500</v>
      </c>
      <c r="E31" s="58">
        <f aca="true" t="shared" si="2" ref="E31:E40">C31-D31</f>
        <v>-931.5</v>
      </c>
      <c r="F31" s="60">
        <v>1242.5</v>
      </c>
      <c r="G31" s="60">
        <f>C31-F31</f>
        <v>-674</v>
      </c>
      <c r="H31" s="84"/>
      <c r="I31" s="79"/>
    </row>
    <row r="32" spans="1:9" s="80" customFormat="1" ht="15.75">
      <c r="A32" s="61" t="s">
        <v>32</v>
      </c>
      <c r="B32" s="85"/>
      <c r="C32" s="86"/>
      <c r="D32" s="86">
        <v>1000</v>
      </c>
      <c r="E32" s="58">
        <f t="shared" si="2"/>
        <v>-1000</v>
      </c>
      <c r="F32" s="60">
        <v>0</v>
      </c>
      <c r="G32" s="60">
        <f aca="true" t="shared" si="3" ref="G32:G40">C32-F32</f>
        <v>0</v>
      </c>
      <c r="H32" s="84"/>
      <c r="I32" s="79"/>
    </row>
    <row r="33" spans="1:9" s="80" customFormat="1" ht="15.75">
      <c r="A33" s="66" t="s">
        <v>33</v>
      </c>
      <c r="B33" s="87"/>
      <c r="C33" s="24"/>
      <c r="D33" s="24">
        <v>500</v>
      </c>
      <c r="E33" s="58">
        <f t="shared" si="2"/>
        <v>-500</v>
      </c>
      <c r="F33" s="60">
        <v>0</v>
      </c>
      <c r="G33" s="60">
        <f t="shared" si="3"/>
        <v>0</v>
      </c>
      <c r="H33" s="84"/>
      <c r="I33" s="79"/>
    </row>
    <row r="34" spans="1:9" s="80" customFormat="1" ht="15.75">
      <c r="A34" s="82" t="s">
        <v>63</v>
      </c>
      <c r="B34" s="88" t="s">
        <v>62</v>
      </c>
      <c r="C34" s="23">
        <v>63</v>
      </c>
      <c r="D34" s="23">
        <v>500</v>
      </c>
      <c r="E34" s="58">
        <f t="shared" si="2"/>
        <v>-437</v>
      </c>
      <c r="F34" s="60">
        <v>269.9</v>
      </c>
      <c r="G34" s="60">
        <f t="shared" si="3"/>
        <v>-206.89999999999998</v>
      </c>
      <c r="H34" s="84"/>
      <c r="I34" s="79"/>
    </row>
    <row r="35" spans="1:9" s="80" customFormat="1" ht="15.75">
      <c r="A35" s="67" t="s">
        <v>31</v>
      </c>
      <c r="B35" s="89"/>
      <c r="C35" s="90"/>
      <c r="D35" s="90">
        <v>2000</v>
      </c>
      <c r="E35" s="58">
        <f t="shared" si="2"/>
        <v>-2000</v>
      </c>
      <c r="F35" s="60">
        <v>2917</v>
      </c>
      <c r="G35" s="60">
        <f t="shared" si="3"/>
        <v>-2917</v>
      </c>
      <c r="H35" s="84"/>
      <c r="I35" s="79"/>
    </row>
    <row r="36" spans="1:9" s="80" customFormat="1" ht="15.75">
      <c r="A36" s="66" t="s">
        <v>126</v>
      </c>
      <c r="B36" s="55"/>
      <c r="C36" s="24">
        <v>304.2</v>
      </c>
      <c r="D36" s="24">
        <v>2000</v>
      </c>
      <c r="E36" s="58">
        <f t="shared" si="2"/>
        <v>-1695.8</v>
      </c>
      <c r="F36" s="60">
        <v>0</v>
      </c>
      <c r="G36" s="60">
        <f t="shared" si="3"/>
        <v>304.2</v>
      </c>
      <c r="H36" s="84"/>
      <c r="I36" s="79"/>
    </row>
    <row r="37" spans="1:9" s="80" customFormat="1" ht="15.75">
      <c r="A37" s="66" t="s">
        <v>82</v>
      </c>
      <c r="B37" s="55"/>
      <c r="C37" s="24">
        <v>1155.2</v>
      </c>
      <c r="D37" s="24">
        <v>500</v>
      </c>
      <c r="E37" s="58">
        <f t="shared" si="2"/>
        <v>655.2</v>
      </c>
      <c r="F37" s="60">
        <v>143.96</v>
      </c>
      <c r="G37" s="60">
        <f t="shared" si="3"/>
        <v>1011.24</v>
      </c>
      <c r="H37" s="84"/>
      <c r="I37" s="79"/>
    </row>
    <row r="38" spans="1:9" s="80" customFormat="1" ht="15.75">
      <c r="A38" s="66" t="s">
        <v>97</v>
      </c>
      <c r="B38" s="55"/>
      <c r="D38" s="24">
        <v>0</v>
      </c>
      <c r="E38" s="58">
        <f t="shared" si="2"/>
        <v>0</v>
      </c>
      <c r="F38" s="24">
        <v>228.2</v>
      </c>
      <c r="G38" s="60">
        <f t="shared" si="3"/>
        <v>-228.2</v>
      </c>
      <c r="H38" s="84"/>
      <c r="I38" s="79"/>
    </row>
    <row r="39" spans="1:9" s="80" customFormat="1" ht="15.75">
      <c r="A39" s="66" t="s">
        <v>140</v>
      </c>
      <c r="B39" s="55"/>
      <c r="C39" s="24">
        <v>5651.85</v>
      </c>
      <c r="D39" s="24">
        <v>0</v>
      </c>
      <c r="E39" s="58">
        <f t="shared" si="2"/>
        <v>5651.85</v>
      </c>
      <c r="F39" s="24">
        <v>2082.19</v>
      </c>
      <c r="G39" s="60">
        <f>C40-F39</f>
        <v>-2082.19</v>
      </c>
      <c r="H39" s="84"/>
      <c r="I39" s="79"/>
    </row>
    <row r="40" spans="1:9" s="80" customFormat="1" ht="16.5" thickBot="1">
      <c r="A40" s="92" t="s">
        <v>172</v>
      </c>
      <c r="B40" s="93"/>
      <c r="C40" s="94"/>
      <c r="D40" s="24">
        <v>0</v>
      </c>
      <c r="E40" s="58">
        <f t="shared" si="2"/>
        <v>0</v>
      </c>
      <c r="F40" s="86">
        <v>2184</v>
      </c>
      <c r="G40" s="86">
        <f t="shared" si="3"/>
        <v>-2184</v>
      </c>
      <c r="H40" s="84"/>
      <c r="I40" s="79"/>
    </row>
    <row r="41" spans="1:9" s="80" customFormat="1" ht="17.25" thickBot="1" thickTop="1">
      <c r="A41" s="95" t="s">
        <v>57</v>
      </c>
      <c r="B41" s="75"/>
      <c r="C41" s="76">
        <f>SUM(C31:C40)</f>
        <v>7742.75</v>
      </c>
      <c r="D41" s="18">
        <f>SUM(D31:D40)</f>
        <v>8000</v>
      </c>
      <c r="E41" s="77">
        <f>SUM(E31:E40)</f>
        <v>-257.25</v>
      </c>
      <c r="F41" s="76">
        <f>SUM(F31:F40)</f>
        <v>9067.75</v>
      </c>
      <c r="G41" s="18">
        <f>C41-F41</f>
        <v>-1325</v>
      </c>
      <c r="H41" s="78"/>
      <c r="I41" s="79"/>
    </row>
    <row r="42" spans="1:9" s="80" customFormat="1" ht="17.25" thickBot="1" thickTop="1">
      <c r="A42" s="96" t="s">
        <v>59</v>
      </c>
      <c r="B42" s="97"/>
      <c r="C42" s="75"/>
      <c r="D42" s="18"/>
      <c r="E42" s="81"/>
      <c r="F42" s="75"/>
      <c r="G42" s="21"/>
      <c r="H42" s="78"/>
      <c r="I42" s="79"/>
    </row>
    <row r="43" spans="1:9" s="80" customFormat="1" ht="17.25" thickBot="1" thickTop="1">
      <c r="A43" s="95" t="s">
        <v>6</v>
      </c>
      <c r="B43" s="101"/>
      <c r="C43" s="18">
        <v>0</v>
      </c>
      <c r="D43" s="18">
        <v>6000</v>
      </c>
      <c r="E43" s="77">
        <f>C43-D43</f>
        <v>-6000</v>
      </c>
      <c r="F43" s="18">
        <v>2262.49</v>
      </c>
      <c r="G43" s="18">
        <f>C43-F43</f>
        <v>-2262.49</v>
      </c>
      <c r="H43" s="102">
        <v>83684.08</v>
      </c>
      <c r="I43" s="79"/>
    </row>
    <row r="44" spans="1:9" s="80" customFormat="1" ht="17.25" thickBot="1" thickTop="1">
      <c r="A44" s="96" t="s">
        <v>66</v>
      </c>
      <c r="B44" s="101"/>
      <c r="C44" s="75"/>
      <c r="D44" s="21"/>
      <c r="E44" s="81"/>
      <c r="F44" s="103"/>
      <c r="G44" s="21"/>
      <c r="H44" s="104"/>
      <c r="I44" s="79"/>
    </row>
    <row r="45" spans="1:9" s="80" customFormat="1" ht="17.25" thickBot="1" thickTop="1">
      <c r="A45" s="106" t="s">
        <v>6</v>
      </c>
      <c r="B45" s="101"/>
      <c r="C45" s="75">
        <v>2537.6</v>
      </c>
      <c r="D45" s="18">
        <v>2098.4</v>
      </c>
      <c r="E45" s="77">
        <f>C45-D45</f>
        <v>439.1999999999998</v>
      </c>
      <c r="F45" s="75">
        <v>2035.67</v>
      </c>
      <c r="G45" s="18">
        <f>C45-F45</f>
        <v>501.92999999999984</v>
      </c>
      <c r="H45" s="102">
        <v>10492</v>
      </c>
      <c r="I45" s="79"/>
    </row>
    <row r="46" spans="1:9" s="80" customFormat="1" ht="16.5" customHeight="1" thickBot="1" thickTop="1">
      <c r="A46" s="106" t="s">
        <v>53</v>
      </c>
      <c r="B46" s="101"/>
      <c r="C46" s="75"/>
      <c r="D46" s="18"/>
      <c r="E46" s="81"/>
      <c r="F46" s="103"/>
      <c r="G46" s="21"/>
      <c r="H46" s="78"/>
      <c r="I46" s="79"/>
    </row>
    <row r="47" spans="1:9" s="80" customFormat="1" ht="17.25" thickBot="1" thickTop="1">
      <c r="A47" s="106" t="s">
        <v>6</v>
      </c>
      <c r="B47" s="75"/>
      <c r="C47" s="75">
        <v>3253</v>
      </c>
      <c r="D47" s="18">
        <v>4000</v>
      </c>
      <c r="E47" s="77">
        <f>C47-D47</f>
        <v>-747</v>
      </c>
      <c r="F47" s="75">
        <v>2899.52</v>
      </c>
      <c r="G47" s="18">
        <f>C47-F47</f>
        <v>353.48</v>
      </c>
      <c r="H47" s="102">
        <v>23722.74</v>
      </c>
      <c r="I47" s="79"/>
    </row>
    <row r="48" spans="1:9" s="80" customFormat="1" ht="17.25" thickBot="1" thickTop="1">
      <c r="A48" s="108" t="s">
        <v>86</v>
      </c>
      <c r="B48" s="75"/>
      <c r="C48" s="18">
        <f>C43+C45+C47</f>
        <v>5790.6</v>
      </c>
      <c r="D48" s="18">
        <f>D43+D45+D47</f>
        <v>12098.4</v>
      </c>
      <c r="E48" s="77">
        <f>C48-D48</f>
        <v>-6307.799999999999</v>
      </c>
      <c r="F48" s="75">
        <f>F43+F45+F47</f>
        <v>7197.68</v>
      </c>
      <c r="G48" s="18">
        <f>C48-F48</f>
        <v>-1407.08</v>
      </c>
      <c r="H48" s="102">
        <f>SUM(H43:H47)</f>
        <v>117898.82</v>
      </c>
      <c r="I48" s="79"/>
    </row>
    <row r="49" spans="1:9" s="80" customFormat="1" ht="17.25" thickBot="1" thickTop="1">
      <c r="A49" s="95" t="s">
        <v>83</v>
      </c>
      <c r="B49" s="75"/>
      <c r="C49" s="75"/>
      <c r="D49" s="18"/>
      <c r="E49" s="81"/>
      <c r="F49" s="103"/>
      <c r="G49" s="21"/>
      <c r="H49" s="104"/>
      <c r="I49" s="79"/>
    </row>
    <row r="50" spans="1:9" ht="16.5" thickTop="1">
      <c r="A50" s="98" t="s">
        <v>43</v>
      </c>
      <c r="B50" s="83"/>
      <c r="C50" s="22">
        <v>7993.44</v>
      </c>
      <c r="D50" s="31">
        <v>8000</v>
      </c>
      <c r="E50" s="58">
        <f aca="true" t="shared" si="4" ref="E50:E57">C50-D50</f>
        <v>-6.5600000000004</v>
      </c>
      <c r="F50" s="109">
        <v>6692.92</v>
      </c>
      <c r="G50" s="31">
        <f>C50-F50</f>
        <v>1300.5199999999995</v>
      </c>
      <c r="H50" s="63"/>
      <c r="I50" s="39"/>
    </row>
    <row r="51" spans="1:9" s="80" customFormat="1" ht="15.75">
      <c r="A51" s="110" t="s">
        <v>109</v>
      </c>
      <c r="B51" s="55"/>
      <c r="C51" s="24">
        <v>6426.47</v>
      </c>
      <c r="D51" s="24">
        <v>6000</v>
      </c>
      <c r="E51" s="58">
        <f t="shared" si="4"/>
        <v>426.47000000000025</v>
      </c>
      <c r="F51" s="55">
        <v>12922.23</v>
      </c>
      <c r="G51" s="24">
        <f aca="true" t="shared" si="5" ref="G51:G57">C51-F51</f>
        <v>-6495.759999999999</v>
      </c>
      <c r="H51" s="105"/>
      <c r="I51" s="79"/>
    </row>
    <row r="52" spans="1:9" s="80" customFormat="1" ht="15.75">
      <c r="A52" s="111" t="s">
        <v>110</v>
      </c>
      <c r="B52" s="62" t="s">
        <v>64</v>
      </c>
      <c r="C52" s="24">
        <v>9484.28</v>
      </c>
      <c r="D52" s="24">
        <v>5000</v>
      </c>
      <c r="E52" s="58">
        <f t="shared" si="4"/>
        <v>4484.280000000001</v>
      </c>
      <c r="F52" s="55">
        <v>0</v>
      </c>
      <c r="G52" s="24">
        <f t="shared" si="5"/>
        <v>9484.28</v>
      </c>
      <c r="H52" s="105"/>
      <c r="I52" s="79"/>
    </row>
    <row r="53" spans="1:9" s="80" customFormat="1" ht="15.75">
      <c r="A53" s="111" t="s">
        <v>111</v>
      </c>
      <c r="B53" s="62"/>
      <c r="C53" s="24">
        <v>0</v>
      </c>
      <c r="D53" s="24">
        <v>250</v>
      </c>
      <c r="E53" s="58">
        <f t="shared" si="4"/>
        <v>-250</v>
      </c>
      <c r="F53" s="55">
        <v>207.4</v>
      </c>
      <c r="G53" s="24">
        <f t="shared" si="5"/>
        <v>-207.4</v>
      </c>
      <c r="H53" s="84"/>
      <c r="I53" s="79"/>
    </row>
    <row r="54" spans="1:9" ht="15.75">
      <c r="A54" s="66" t="s">
        <v>112</v>
      </c>
      <c r="B54" s="55"/>
      <c r="C54" s="24">
        <v>1744</v>
      </c>
      <c r="D54" s="25">
        <v>1000</v>
      </c>
      <c r="E54" s="58">
        <f t="shared" si="4"/>
        <v>744</v>
      </c>
      <c r="F54" s="55">
        <v>2464.4</v>
      </c>
      <c r="G54" s="24">
        <f t="shared" si="5"/>
        <v>-720.4000000000001</v>
      </c>
      <c r="H54" s="84"/>
      <c r="I54" s="39"/>
    </row>
    <row r="55" spans="1:9" ht="16.5" thickBot="1">
      <c r="A55" s="66" t="s">
        <v>113</v>
      </c>
      <c r="B55" s="112"/>
      <c r="C55" s="25">
        <v>48912</v>
      </c>
      <c r="D55" s="25">
        <v>50000</v>
      </c>
      <c r="E55" s="58">
        <f t="shared" si="4"/>
        <v>-1088</v>
      </c>
      <c r="F55" s="55">
        <v>44631.99</v>
      </c>
      <c r="G55" s="24">
        <f t="shared" si="5"/>
        <v>4280.010000000002</v>
      </c>
      <c r="H55" s="84"/>
      <c r="I55" s="39"/>
    </row>
    <row r="56" spans="1:9" ht="16.5" thickTop="1">
      <c r="A56" s="92" t="s">
        <v>114</v>
      </c>
      <c r="B56" s="93"/>
      <c r="C56" s="70">
        <v>1916.38</v>
      </c>
      <c r="D56" s="70">
        <v>2000</v>
      </c>
      <c r="E56" s="58">
        <f t="shared" si="4"/>
        <v>-83.61999999999989</v>
      </c>
      <c r="F56" s="62">
        <v>1916.37</v>
      </c>
      <c r="G56" s="24">
        <f t="shared" si="5"/>
        <v>0.010000000000218279</v>
      </c>
      <c r="H56" s="84"/>
      <c r="I56" s="39"/>
    </row>
    <row r="57" spans="1:9" ht="16.5" thickBot="1">
      <c r="A57" s="113" t="s">
        <v>165</v>
      </c>
      <c r="B57" s="112"/>
      <c r="C57" s="114">
        <v>1040</v>
      </c>
      <c r="D57" s="114"/>
      <c r="E57" s="58">
        <f t="shared" si="4"/>
        <v>1040</v>
      </c>
      <c r="F57" s="112"/>
      <c r="G57" s="28">
        <f t="shared" si="5"/>
        <v>1040</v>
      </c>
      <c r="H57" s="84"/>
      <c r="I57" s="39"/>
    </row>
    <row r="58" spans="1:9" ht="17.25" thickBot="1" thickTop="1">
      <c r="A58" s="95" t="s">
        <v>6</v>
      </c>
      <c r="B58" s="75"/>
      <c r="C58" s="75">
        <f>SUM(C50:C57)</f>
        <v>77516.57</v>
      </c>
      <c r="D58" s="18">
        <f>SUM(D50:D56)</f>
        <v>72250</v>
      </c>
      <c r="E58" s="77">
        <f>SUM(E50:E57)</f>
        <v>5266.570000000001</v>
      </c>
      <c r="F58" s="75">
        <f>SUM(F50:F57)</f>
        <v>68835.31</v>
      </c>
      <c r="G58" s="18">
        <f>C58-F58</f>
        <v>8681.26000000001</v>
      </c>
      <c r="H58" s="78"/>
      <c r="I58" s="39"/>
    </row>
    <row r="59" spans="1:9" ht="16.5" customHeight="1" thickBot="1" thickTop="1">
      <c r="A59" s="95" t="s">
        <v>91</v>
      </c>
      <c r="B59" s="75"/>
      <c r="C59" s="115"/>
      <c r="D59" s="18"/>
      <c r="E59" s="81"/>
      <c r="F59" s="103"/>
      <c r="G59" s="21"/>
      <c r="H59" s="78"/>
      <c r="I59" s="39"/>
    </row>
    <row r="60" spans="1:9" ht="17.25" thickBot="1" thickTop="1">
      <c r="A60" s="119" t="s">
        <v>58</v>
      </c>
      <c r="B60" s="103"/>
      <c r="C60" s="120">
        <v>362859.62</v>
      </c>
      <c r="D60" s="18">
        <v>396709.52</v>
      </c>
      <c r="E60" s="77">
        <v>-33849.9</v>
      </c>
      <c r="F60" s="75">
        <v>365305.49</v>
      </c>
      <c r="G60" s="18">
        <f>C60-F60</f>
        <v>-2445.8699999999953</v>
      </c>
      <c r="H60" s="121">
        <v>380446</v>
      </c>
      <c r="I60" s="39"/>
    </row>
    <row r="61" spans="1:9" s="80" customFormat="1" ht="17.25" thickBot="1" thickTop="1">
      <c r="A61" s="122" t="s">
        <v>16</v>
      </c>
      <c r="B61" s="123"/>
      <c r="C61" s="120"/>
      <c r="D61" s="77"/>
      <c r="E61" s="81"/>
      <c r="F61" s="103"/>
      <c r="G61" s="21"/>
      <c r="H61" s="124"/>
      <c r="I61" s="79"/>
    </row>
    <row r="62" spans="1:9" s="80" customFormat="1" ht="16.5" customHeight="1" thickTop="1">
      <c r="A62" s="64" t="s">
        <v>15</v>
      </c>
      <c r="B62" s="65"/>
      <c r="C62" s="125">
        <v>1678505.69</v>
      </c>
      <c r="D62" s="125">
        <v>1500000</v>
      </c>
      <c r="E62" s="58">
        <f>C62-D62</f>
        <v>178505.68999999994</v>
      </c>
      <c r="F62" s="31">
        <v>1843950.82</v>
      </c>
      <c r="G62" s="60">
        <f>C62-F62</f>
        <v>-165445.13000000012</v>
      </c>
      <c r="H62" s="105"/>
      <c r="I62" s="79"/>
    </row>
    <row r="63" spans="1:9" s="80" customFormat="1" ht="15.75">
      <c r="A63" s="126" t="s">
        <v>84</v>
      </c>
      <c r="B63" s="68"/>
      <c r="C63" s="90">
        <v>27550</v>
      </c>
      <c r="D63" s="90">
        <v>23750</v>
      </c>
      <c r="E63" s="58">
        <f>C63-D63</f>
        <v>3800</v>
      </c>
      <c r="F63" s="24">
        <v>23750</v>
      </c>
      <c r="G63" s="60">
        <f>C63-F63</f>
        <v>3800</v>
      </c>
      <c r="H63" s="72"/>
      <c r="I63" s="79"/>
    </row>
    <row r="64" spans="1:9" s="80" customFormat="1" ht="16.5" thickBot="1">
      <c r="A64" s="64" t="s">
        <v>67</v>
      </c>
      <c r="B64" s="127"/>
      <c r="C64" s="25">
        <v>6356.22</v>
      </c>
      <c r="D64" s="25">
        <v>2000</v>
      </c>
      <c r="E64" s="58">
        <f>C64-D64</f>
        <v>4356.22</v>
      </c>
      <c r="F64" s="24"/>
      <c r="G64" s="60">
        <f>C64-F64</f>
        <v>6356.22</v>
      </c>
      <c r="H64" s="72"/>
      <c r="I64" s="79"/>
    </row>
    <row r="65" spans="1:9" s="80" customFormat="1" ht="17.25" thickBot="1" thickTop="1">
      <c r="A65" s="128" t="s">
        <v>28</v>
      </c>
      <c r="B65" s="99"/>
      <c r="C65" s="129">
        <v>44121.2</v>
      </c>
      <c r="D65" s="129">
        <v>50445</v>
      </c>
      <c r="E65" s="58">
        <f>C65-D65</f>
        <v>-6323.800000000003</v>
      </c>
      <c r="F65" s="28">
        <v>20000</v>
      </c>
      <c r="G65" s="60">
        <f>C65-F65</f>
        <v>24121.199999999997</v>
      </c>
      <c r="H65" s="72"/>
      <c r="I65" s="79"/>
    </row>
    <row r="66" spans="1:9" ht="17.25" thickBot="1" thickTop="1">
      <c r="A66" s="74" t="s">
        <v>6</v>
      </c>
      <c r="B66" s="75"/>
      <c r="C66" s="120">
        <f>SUM(C62:C65)</f>
        <v>1756533.1099999999</v>
      </c>
      <c r="D66" s="77">
        <f>SUM(D62:D65)</f>
        <v>1576195</v>
      </c>
      <c r="E66" s="77">
        <f>SUM(E62:E65)</f>
        <v>180338.10999999993</v>
      </c>
      <c r="F66" s="75">
        <f>SUM(F62:F65)</f>
        <v>1887700.82</v>
      </c>
      <c r="G66" s="18">
        <f>C66-F66</f>
        <v>-131167.7100000002</v>
      </c>
      <c r="H66" s="78"/>
      <c r="I66" s="39"/>
    </row>
    <row r="67" spans="1:9" ht="17.25" thickBot="1" thickTop="1">
      <c r="A67" s="74" t="s">
        <v>20</v>
      </c>
      <c r="B67" s="75"/>
      <c r="C67" s="19"/>
      <c r="D67" s="18"/>
      <c r="E67" s="81"/>
      <c r="F67" s="103"/>
      <c r="G67" s="21"/>
      <c r="H67" s="78"/>
      <c r="I67" s="39"/>
    </row>
    <row r="68" spans="1:9" ht="16.5" thickTop="1">
      <c r="A68" s="130" t="s">
        <v>141</v>
      </c>
      <c r="B68" s="131"/>
      <c r="C68" s="125">
        <v>156240</v>
      </c>
      <c r="D68" s="125">
        <v>156240</v>
      </c>
      <c r="E68" s="58">
        <f>C68-D68</f>
        <v>0</v>
      </c>
      <c r="F68" s="117">
        <v>161279.99</v>
      </c>
      <c r="G68" s="60">
        <f>C68-F68</f>
        <v>-5039.989999999991</v>
      </c>
      <c r="H68" s="63"/>
      <c r="I68" s="39"/>
    </row>
    <row r="69" spans="1:9" ht="15.75">
      <c r="A69" s="132"/>
      <c r="B69" s="133"/>
      <c r="C69" s="23"/>
      <c r="D69" s="134"/>
      <c r="E69" s="58"/>
      <c r="F69" s="55"/>
      <c r="G69" s="60">
        <f aca="true" t="shared" si="6" ref="G69:G105">C69-F69</f>
        <v>0</v>
      </c>
      <c r="H69" s="78"/>
      <c r="I69" s="39"/>
    </row>
    <row r="70" spans="1:9" ht="15.75">
      <c r="A70" s="135" t="s">
        <v>68</v>
      </c>
      <c r="B70" s="136"/>
      <c r="C70" s="25">
        <v>292.8</v>
      </c>
      <c r="D70" s="23">
        <v>2000</v>
      </c>
      <c r="E70" s="58">
        <f>C70-D70</f>
        <v>-1707.2</v>
      </c>
      <c r="F70" s="55"/>
      <c r="G70" s="60">
        <f t="shared" si="6"/>
        <v>292.8</v>
      </c>
      <c r="H70" s="72"/>
      <c r="I70" s="39"/>
    </row>
    <row r="71" spans="1:9" ht="15.75">
      <c r="A71" s="137" t="s">
        <v>77</v>
      </c>
      <c r="B71" s="136"/>
      <c r="C71" s="25">
        <v>636.88</v>
      </c>
      <c r="D71" s="23">
        <v>2400</v>
      </c>
      <c r="E71" s="58">
        <f>C71-D71</f>
        <v>-1763.12</v>
      </c>
      <c r="F71" s="55">
        <v>1327.36</v>
      </c>
      <c r="G71" s="60">
        <f t="shared" si="6"/>
        <v>-690.4799999999999</v>
      </c>
      <c r="H71" s="72"/>
      <c r="I71" s="39"/>
    </row>
    <row r="72" spans="1:9" ht="15.75">
      <c r="A72" s="138"/>
      <c r="B72" s="131"/>
      <c r="C72" s="23"/>
      <c r="D72" s="23"/>
      <c r="E72" s="58"/>
      <c r="F72" s="55"/>
      <c r="G72" s="60">
        <f t="shared" si="6"/>
        <v>0</v>
      </c>
      <c r="H72" s="72"/>
      <c r="I72" s="39"/>
    </row>
    <row r="73" spans="1:9" ht="15.75">
      <c r="A73" s="137" t="s">
        <v>127</v>
      </c>
      <c r="B73" s="136"/>
      <c r="C73" s="23">
        <v>2434.17</v>
      </c>
      <c r="D73" s="23">
        <v>5000</v>
      </c>
      <c r="E73" s="58">
        <f>C73-D73</f>
        <v>-2565.83</v>
      </c>
      <c r="F73" s="55">
        <v>1084.74</v>
      </c>
      <c r="G73" s="60">
        <f t="shared" si="6"/>
        <v>1349.43</v>
      </c>
      <c r="H73" s="72"/>
      <c r="I73" s="39"/>
    </row>
    <row r="74" spans="1:9" ht="15.75">
      <c r="A74" s="139"/>
      <c r="B74" s="136"/>
      <c r="C74" s="23"/>
      <c r="D74" s="23"/>
      <c r="E74" s="58"/>
      <c r="F74" s="55"/>
      <c r="G74" s="60">
        <f t="shared" si="6"/>
        <v>0</v>
      </c>
      <c r="H74" s="72"/>
      <c r="I74" s="39"/>
    </row>
    <row r="75" spans="1:9" ht="15.75">
      <c r="A75" s="66" t="s">
        <v>99</v>
      </c>
      <c r="B75" s="61"/>
      <c r="C75" s="23">
        <v>712.58</v>
      </c>
      <c r="D75" s="23">
        <v>5000</v>
      </c>
      <c r="E75" s="58">
        <f>C75-D75</f>
        <v>-4287.42</v>
      </c>
      <c r="F75" s="55">
        <v>1376.98</v>
      </c>
      <c r="G75" s="60">
        <f t="shared" si="6"/>
        <v>-664.4</v>
      </c>
      <c r="H75" s="140"/>
      <c r="I75" s="39"/>
    </row>
    <row r="76" spans="1:9" ht="15.75">
      <c r="A76" s="82" t="s">
        <v>173</v>
      </c>
      <c r="B76" s="98"/>
      <c r="C76" s="23"/>
      <c r="D76" s="141"/>
      <c r="E76" s="58"/>
      <c r="F76" s="55">
        <v>15860</v>
      </c>
      <c r="G76" s="60">
        <f t="shared" si="6"/>
        <v>-15860</v>
      </c>
      <c r="H76" s="140"/>
      <c r="I76" s="39"/>
    </row>
    <row r="77" spans="1:9" ht="15.75">
      <c r="A77" s="82" t="s">
        <v>142</v>
      </c>
      <c r="B77" s="98"/>
      <c r="C77" s="23">
        <v>21350</v>
      </c>
      <c r="D77" s="141">
        <v>16000</v>
      </c>
      <c r="E77" s="58">
        <f>C77-D77</f>
        <v>5350</v>
      </c>
      <c r="F77" s="55"/>
      <c r="G77" s="60">
        <f t="shared" si="6"/>
        <v>21350</v>
      </c>
      <c r="H77" s="140"/>
      <c r="I77" s="39"/>
    </row>
    <row r="78" spans="1:9" ht="15.75">
      <c r="A78" s="82"/>
      <c r="B78" s="98"/>
      <c r="C78" s="142"/>
      <c r="D78" s="141"/>
      <c r="E78" s="58"/>
      <c r="F78" s="55"/>
      <c r="G78" s="60">
        <f t="shared" si="6"/>
        <v>0</v>
      </c>
      <c r="H78" s="140"/>
      <c r="I78" s="39"/>
    </row>
    <row r="79" spans="1:9" ht="15.75">
      <c r="A79" s="135" t="s">
        <v>116</v>
      </c>
      <c r="B79" s="143"/>
      <c r="C79" s="90">
        <v>36020.8</v>
      </c>
      <c r="D79" s="144">
        <v>114000</v>
      </c>
      <c r="E79" s="58">
        <f aca="true" t="shared" si="7" ref="E79:E85">C79-D79</f>
        <v>-77979.2</v>
      </c>
      <c r="F79" s="55">
        <v>235776.29</v>
      </c>
      <c r="G79" s="60">
        <f t="shared" si="6"/>
        <v>-199755.49</v>
      </c>
      <c r="H79" s="140"/>
      <c r="I79" s="39"/>
    </row>
    <row r="80" spans="1:9" ht="15.75">
      <c r="A80" s="138" t="s">
        <v>128</v>
      </c>
      <c r="B80" s="143"/>
      <c r="C80" s="23"/>
      <c r="D80" s="90">
        <v>77868.85</v>
      </c>
      <c r="E80" s="58">
        <f t="shared" si="7"/>
        <v>-77868.85</v>
      </c>
      <c r="F80" s="55">
        <v>185186.38</v>
      </c>
      <c r="G80" s="60">
        <f t="shared" si="6"/>
        <v>-185186.38</v>
      </c>
      <c r="H80" s="140"/>
      <c r="I80" s="39"/>
    </row>
    <row r="81" spans="1:9" ht="15.75">
      <c r="A81" s="138" t="s">
        <v>185</v>
      </c>
      <c r="B81" s="143"/>
      <c r="C81" s="23">
        <v>25000</v>
      </c>
      <c r="D81" s="90"/>
      <c r="E81" s="58"/>
      <c r="F81" s="55"/>
      <c r="G81" s="60"/>
      <c r="H81" s="140"/>
      <c r="I81" s="39"/>
    </row>
    <row r="82" spans="1:9" ht="15.75">
      <c r="A82" s="138" t="s">
        <v>129</v>
      </c>
      <c r="B82" s="143"/>
      <c r="C82" s="23">
        <v>120901.64</v>
      </c>
      <c r="D82" s="23">
        <v>77868.85</v>
      </c>
      <c r="E82" s="58">
        <f t="shared" si="7"/>
        <v>43032.78999999999</v>
      </c>
      <c r="F82" s="55">
        <v>77868.85</v>
      </c>
      <c r="G82" s="60">
        <f t="shared" si="6"/>
        <v>43032.78999999999</v>
      </c>
      <c r="H82" s="140"/>
      <c r="I82" s="39"/>
    </row>
    <row r="83" spans="1:9" ht="15.75">
      <c r="A83" s="138" t="s">
        <v>89</v>
      </c>
      <c r="B83" s="145"/>
      <c r="C83" s="90">
        <v>46146.78</v>
      </c>
      <c r="D83" s="58">
        <v>76000</v>
      </c>
      <c r="E83" s="58">
        <f t="shared" si="7"/>
        <v>-29853.22</v>
      </c>
      <c r="F83" s="55">
        <v>77325.53</v>
      </c>
      <c r="G83" s="60">
        <f t="shared" si="6"/>
        <v>-31178.75</v>
      </c>
      <c r="H83" s="140"/>
      <c r="I83" s="39"/>
    </row>
    <row r="84" spans="1:9" ht="15.75">
      <c r="A84" s="138" t="s">
        <v>115</v>
      </c>
      <c r="B84" s="145"/>
      <c r="C84" s="90">
        <v>38832.32</v>
      </c>
      <c r="D84" s="70">
        <v>36000</v>
      </c>
      <c r="E84" s="58">
        <f t="shared" si="7"/>
        <v>2832.3199999999997</v>
      </c>
      <c r="F84" s="55">
        <v>32211.63</v>
      </c>
      <c r="G84" s="60">
        <f t="shared" si="6"/>
        <v>6620.689999999999</v>
      </c>
      <c r="H84" s="140"/>
      <c r="I84" s="39"/>
    </row>
    <row r="85" spans="1:9" ht="15.75">
      <c r="A85" s="66" t="s">
        <v>100</v>
      </c>
      <c r="B85" s="131"/>
      <c r="C85" s="25"/>
      <c r="D85" s="23">
        <v>10000</v>
      </c>
      <c r="E85" s="58">
        <f t="shared" si="7"/>
        <v>-10000</v>
      </c>
      <c r="F85" s="55">
        <v>6160.04</v>
      </c>
      <c r="G85" s="60">
        <f t="shared" si="6"/>
        <v>-6160.04</v>
      </c>
      <c r="H85" s="72"/>
      <c r="I85" s="39"/>
    </row>
    <row r="86" spans="1:9" ht="15.75">
      <c r="A86" s="66"/>
      <c r="B86" s="55"/>
      <c r="C86" s="24"/>
      <c r="D86" s="23"/>
      <c r="E86" s="58"/>
      <c r="F86" s="55"/>
      <c r="G86" s="60">
        <f t="shared" si="6"/>
        <v>0</v>
      </c>
      <c r="H86" s="84"/>
      <c r="I86" s="39"/>
    </row>
    <row r="87" spans="1:9" ht="15.75">
      <c r="A87" s="61" t="s">
        <v>71</v>
      </c>
      <c r="B87" s="55"/>
      <c r="C87" s="23">
        <v>16040.05</v>
      </c>
      <c r="D87" s="60">
        <v>16000</v>
      </c>
      <c r="E87" s="58">
        <f>C87-D87</f>
        <v>40.04999999999927</v>
      </c>
      <c r="F87" s="55">
        <v>15714.71</v>
      </c>
      <c r="G87" s="60">
        <f t="shared" si="6"/>
        <v>325.34000000000015</v>
      </c>
      <c r="H87" s="84"/>
      <c r="I87" s="39"/>
    </row>
    <row r="88" spans="1:9" ht="15.75">
      <c r="A88" s="61" t="s">
        <v>143</v>
      </c>
      <c r="B88" s="65"/>
      <c r="C88" s="23">
        <v>4160.2</v>
      </c>
      <c r="D88" s="23">
        <v>20000</v>
      </c>
      <c r="E88" s="58">
        <f>C88-D88</f>
        <v>-15839.8</v>
      </c>
      <c r="F88" s="55">
        <v>4000</v>
      </c>
      <c r="G88" s="60">
        <f t="shared" si="6"/>
        <v>160.19999999999982</v>
      </c>
      <c r="H88" s="72"/>
      <c r="I88" s="39"/>
    </row>
    <row r="89" spans="1:9" ht="15.75">
      <c r="A89" s="135" t="s">
        <v>78</v>
      </c>
      <c r="B89" s="55"/>
      <c r="C89" s="23">
        <v>1900</v>
      </c>
      <c r="D89" s="23">
        <v>1900</v>
      </c>
      <c r="E89" s="58">
        <f>C89-D89</f>
        <v>0</v>
      </c>
      <c r="F89" s="55">
        <v>1900</v>
      </c>
      <c r="G89" s="60">
        <f t="shared" si="6"/>
        <v>0</v>
      </c>
      <c r="H89" s="146"/>
      <c r="I89" s="39"/>
    </row>
    <row r="90" spans="1:9" ht="15.75">
      <c r="A90" s="61"/>
      <c r="B90" s="55"/>
      <c r="C90" s="23"/>
      <c r="D90" s="23"/>
      <c r="E90" s="58"/>
      <c r="F90" s="55"/>
      <c r="G90" s="60">
        <f t="shared" si="6"/>
        <v>0</v>
      </c>
      <c r="H90" s="146"/>
      <c r="I90" s="39"/>
    </row>
    <row r="91" spans="1:9" ht="15.75">
      <c r="A91" s="61" t="s">
        <v>130</v>
      </c>
      <c r="B91" s="55"/>
      <c r="C91" s="23">
        <v>4232.54</v>
      </c>
      <c r="D91" s="23">
        <v>10000</v>
      </c>
      <c r="E91" s="58">
        <f>C91-D91</f>
        <v>-5767.46</v>
      </c>
      <c r="F91" s="55">
        <v>14615.81</v>
      </c>
      <c r="G91" s="60">
        <f t="shared" si="6"/>
        <v>-10383.27</v>
      </c>
      <c r="H91" s="140"/>
      <c r="I91" s="39"/>
    </row>
    <row r="92" spans="1:9" ht="15.75">
      <c r="A92" s="66" t="s">
        <v>103</v>
      </c>
      <c r="B92" s="62"/>
      <c r="C92" s="23">
        <v>5000</v>
      </c>
      <c r="D92" s="23">
        <v>5000</v>
      </c>
      <c r="E92" s="58">
        <f>C92-D92</f>
        <v>0</v>
      </c>
      <c r="F92" s="55">
        <v>5000</v>
      </c>
      <c r="G92" s="60">
        <f t="shared" si="6"/>
        <v>0</v>
      </c>
      <c r="H92" s="140"/>
      <c r="I92" s="39"/>
    </row>
    <row r="93" spans="1:9" ht="15.75">
      <c r="A93" s="67"/>
      <c r="B93" s="147"/>
      <c r="C93" s="90"/>
      <c r="D93" s="90"/>
      <c r="E93" s="58"/>
      <c r="F93" s="55"/>
      <c r="G93" s="60">
        <f t="shared" si="6"/>
        <v>0</v>
      </c>
      <c r="H93" s="140"/>
      <c r="I93" s="39"/>
    </row>
    <row r="94" spans="1:9" ht="15.75">
      <c r="A94" s="67" t="s">
        <v>144</v>
      </c>
      <c r="B94" s="147"/>
      <c r="C94" s="90"/>
      <c r="D94" s="90">
        <v>95000</v>
      </c>
      <c r="E94" s="58">
        <f>C94-D94</f>
        <v>-95000</v>
      </c>
      <c r="F94" s="55"/>
      <c r="G94" s="60">
        <f t="shared" si="6"/>
        <v>0</v>
      </c>
      <c r="H94" s="140"/>
      <c r="I94" s="39"/>
    </row>
    <row r="95" spans="1:9" ht="15.75">
      <c r="A95" s="67"/>
      <c r="B95" s="147"/>
      <c r="C95" s="90"/>
      <c r="D95" s="90"/>
      <c r="E95" s="58"/>
      <c r="F95" s="55"/>
      <c r="G95" s="60">
        <f t="shared" si="6"/>
        <v>0</v>
      </c>
      <c r="H95" s="140"/>
      <c r="I95" s="39"/>
    </row>
    <row r="96" spans="1:9" ht="15.75">
      <c r="A96" s="67" t="s">
        <v>145</v>
      </c>
      <c r="B96" s="147"/>
      <c r="C96" s="90"/>
      <c r="D96" s="90">
        <v>5000</v>
      </c>
      <c r="E96" s="58">
        <f>C96-D96</f>
        <v>-5000</v>
      </c>
      <c r="F96" s="55"/>
      <c r="G96" s="60">
        <f t="shared" si="6"/>
        <v>0</v>
      </c>
      <c r="H96" s="140"/>
      <c r="I96" s="39"/>
    </row>
    <row r="97" spans="1:9" ht="15.75">
      <c r="A97" s="67"/>
      <c r="B97" s="147"/>
      <c r="C97" s="90"/>
      <c r="D97" s="90"/>
      <c r="E97" s="58"/>
      <c r="F97" s="55"/>
      <c r="G97" s="60">
        <f t="shared" si="6"/>
        <v>0</v>
      </c>
      <c r="H97" s="140"/>
      <c r="I97" s="39"/>
    </row>
    <row r="98" spans="1:9" ht="15.75">
      <c r="A98" s="67" t="s">
        <v>136</v>
      </c>
      <c r="B98" s="147"/>
      <c r="C98" s="90">
        <v>4527.42</v>
      </c>
      <c r="D98" s="23">
        <v>8000</v>
      </c>
      <c r="E98" s="58">
        <f>C98-D98</f>
        <v>-3472.58</v>
      </c>
      <c r="F98" s="55"/>
      <c r="G98" s="60">
        <f t="shared" si="6"/>
        <v>4527.42</v>
      </c>
      <c r="H98" s="140"/>
      <c r="I98" s="39"/>
    </row>
    <row r="99" spans="1:9" ht="15.75">
      <c r="A99" s="67"/>
      <c r="B99" s="148"/>
      <c r="C99" s="90"/>
      <c r="D99" s="23"/>
      <c r="E99" s="58"/>
      <c r="F99" s="55"/>
      <c r="G99" s="60">
        <f t="shared" si="6"/>
        <v>0</v>
      </c>
      <c r="H99" s="140"/>
      <c r="I99" s="39"/>
    </row>
    <row r="100" spans="1:9" ht="15.75">
      <c r="A100" s="149" t="s">
        <v>146</v>
      </c>
      <c r="B100" s="150"/>
      <c r="C100" s="90"/>
      <c r="D100" s="90">
        <v>8000</v>
      </c>
      <c r="E100" s="58">
        <f>C100-D100</f>
        <v>-8000</v>
      </c>
      <c r="F100" s="55"/>
      <c r="G100" s="60">
        <f t="shared" si="6"/>
        <v>0</v>
      </c>
      <c r="H100" s="140"/>
      <c r="I100" s="39"/>
    </row>
    <row r="101" spans="1:9" ht="15.75">
      <c r="A101" s="151"/>
      <c r="B101" s="55"/>
      <c r="C101" s="23"/>
      <c r="D101" s="23"/>
      <c r="E101" s="58"/>
      <c r="F101" s="55"/>
      <c r="G101" s="60">
        <f t="shared" si="6"/>
        <v>0</v>
      </c>
      <c r="H101" s="140"/>
      <c r="I101" s="39"/>
    </row>
    <row r="102" spans="1:9" ht="15.75">
      <c r="A102" s="152" t="s">
        <v>147</v>
      </c>
      <c r="B102" s="153"/>
      <c r="C102" s="154">
        <v>130345.38</v>
      </c>
      <c r="D102" s="125">
        <v>155737.71</v>
      </c>
      <c r="E102" s="58">
        <f>C102-D102</f>
        <v>-25392.329999999987</v>
      </c>
      <c r="F102" s="55"/>
      <c r="G102" s="60">
        <f t="shared" si="6"/>
        <v>130345.38</v>
      </c>
      <c r="H102" s="146"/>
      <c r="I102" s="39"/>
    </row>
    <row r="103" spans="1:9" ht="15.75">
      <c r="A103" s="149"/>
      <c r="B103" s="55"/>
      <c r="C103" s="23"/>
      <c r="D103" s="23"/>
      <c r="E103" s="58"/>
      <c r="F103" s="55"/>
      <c r="G103" s="60">
        <f t="shared" si="6"/>
        <v>0</v>
      </c>
      <c r="H103" s="84"/>
      <c r="I103" s="39"/>
    </row>
    <row r="104" spans="1:9" ht="15.75">
      <c r="A104" s="155" t="s">
        <v>148</v>
      </c>
      <c r="B104" s="55"/>
      <c r="C104" s="24"/>
      <c r="D104" s="23">
        <v>8196.72</v>
      </c>
      <c r="E104" s="58">
        <f>C104-D104</f>
        <v>-8196.72</v>
      </c>
      <c r="F104" s="55"/>
      <c r="G104" s="60">
        <f t="shared" si="6"/>
        <v>0</v>
      </c>
      <c r="H104" s="84"/>
      <c r="I104" s="39"/>
    </row>
    <row r="105" spans="1:9" ht="16.5" thickBot="1">
      <c r="A105" s="156"/>
      <c r="B105" s="157"/>
      <c r="C105" s="28"/>
      <c r="D105" s="90"/>
      <c r="E105" s="58"/>
      <c r="F105" s="112"/>
      <c r="G105" s="60">
        <f t="shared" si="6"/>
        <v>0</v>
      </c>
      <c r="H105" s="84"/>
      <c r="I105" s="39"/>
    </row>
    <row r="106" spans="1:9" ht="17.25" thickBot="1" thickTop="1">
      <c r="A106" s="158" t="s">
        <v>163</v>
      </c>
      <c r="B106" s="159"/>
      <c r="C106" s="160">
        <f>SUM(C68:C105)</f>
        <v>614773.56</v>
      </c>
      <c r="D106" s="19">
        <f>SUM(D68:D105)</f>
        <v>911212.1299999999</v>
      </c>
      <c r="E106" s="77">
        <f>SUM(E68:E105)</f>
        <v>-321438.56999999995</v>
      </c>
      <c r="F106" s="97">
        <f>SUM(F68:F105)</f>
        <v>836688.31</v>
      </c>
      <c r="G106" s="18">
        <f>C106-F106</f>
        <v>-221914.75</v>
      </c>
      <c r="H106" s="84"/>
      <c r="I106" s="39"/>
    </row>
    <row r="107" spans="1:8" s="163" customFormat="1" ht="17.25" thickBot="1" thickTop="1">
      <c r="A107" s="108" t="s">
        <v>117</v>
      </c>
      <c r="B107" s="91"/>
      <c r="C107" s="161"/>
      <c r="D107" s="20"/>
      <c r="E107" s="81"/>
      <c r="F107" s="18"/>
      <c r="G107" s="21"/>
      <c r="H107" s="162"/>
    </row>
    <row r="108" spans="1:9" ht="16.5" thickTop="1">
      <c r="A108" s="164" t="s">
        <v>69</v>
      </c>
      <c r="B108" s="109"/>
      <c r="C108" s="165"/>
      <c r="D108" s="166">
        <v>0</v>
      </c>
      <c r="E108" s="58">
        <f aca="true" t="shared" si="8" ref="E108:E113">C108-D108</f>
        <v>0</v>
      </c>
      <c r="F108" s="98">
        <v>14640</v>
      </c>
      <c r="G108" s="60">
        <f aca="true" t="shared" si="9" ref="G108:G114">C108-F108</f>
        <v>-14640</v>
      </c>
      <c r="H108" s="146"/>
      <c r="I108" s="39"/>
    </row>
    <row r="109" spans="1:9" ht="15.75">
      <c r="A109" s="66" t="s">
        <v>70</v>
      </c>
      <c r="B109" s="167"/>
      <c r="C109" s="55"/>
      <c r="D109" s="23">
        <v>2000</v>
      </c>
      <c r="E109" s="58">
        <f t="shared" si="8"/>
        <v>-2000</v>
      </c>
      <c r="F109" s="98"/>
      <c r="G109" s="60">
        <f t="shared" si="9"/>
        <v>0</v>
      </c>
      <c r="H109" s="78"/>
      <c r="I109" s="39"/>
    </row>
    <row r="110" spans="1:9" ht="15.75">
      <c r="A110" s="82" t="s">
        <v>94</v>
      </c>
      <c r="B110" s="83"/>
      <c r="C110" s="60"/>
      <c r="D110" s="60">
        <v>0</v>
      </c>
      <c r="E110" s="58">
        <f t="shared" si="8"/>
        <v>0</v>
      </c>
      <c r="F110" s="98"/>
      <c r="G110" s="60">
        <f t="shared" si="9"/>
        <v>0</v>
      </c>
      <c r="H110" s="84"/>
      <c r="I110" s="39"/>
    </row>
    <row r="111" spans="1:9" ht="15.75">
      <c r="A111" s="66" t="s">
        <v>149</v>
      </c>
      <c r="B111" s="85"/>
      <c r="C111" s="60">
        <v>15000</v>
      </c>
      <c r="D111" s="24">
        <v>15000</v>
      </c>
      <c r="E111" s="58">
        <f t="shared" si="8"/>
        <v>0</v>
      </c>
      <c r="F111" s="98"/>
      <c r="G111" s="60">
        <f t="shared" si="9"/>
        <v>15000</v>
      </c>
      <c r="H111" s="84"/>
      <c r="I111" s="39"/>
    </row>
    <row r="112" spans="1:9" ht="15.75">
      <c r="A112" s="168" t="s">
        <v>88</v>
      </c>
      <c r="B112" s="88"/>
      <c r="C112" s="24">
        <v>14999.68</v>
      </c>
      <c r="D112" s="25">
        <v>14999.68</v>
      </c>
      <c r="E112" s="58">
        <f t="shared" si="8"/>
        <v>0</v>
      </c>
      <c r="F112" s="98">
        <v>14999.68</v>
      </c>
      <c r="G112" s="60">
        <f t="shared" si="9"/>
        <v>0</v>
      </c>
      <c r="H112" s="84"/>
      <c r="I112" s="39"/>
    </row>
    <row r="113" spans="1:9" ht="16.5" thickBot="1">
      <c r="A113" s="67" t="s">
        <v>131</v>
      </c>
      <c r="B113" s="89"/>
      <c r="C113" s="33">
        <v>34828.1</v>
      </c>
      <c r="D113" s="33">
        <v>36000</v>
      </c>
      <c r="E113" s="58">
        <f t="shared" si="8"/>
        <v>-1171.9000000000015</v>
      </c>
      <c r="F113" s="98">
        <v>36244.94</v>
      </c>
      <c r="G113" s="60">
        <f t="shared" si="9"/>
        <v>-1416.8400000000038</v>
      </c>
      <c r="H113" s="84"/>
      <c r="I113" s="39"/>
    </row>
    <row r="114" spans="1:9" ht="17.25" thickBot="1" thickTop="1">
      <c r="A114" s="119" t="s">
        <v>150</v>
      </c>
      <c r="B114" s="103"/>
      <c r="C114" s="18">
        <f>SUM(C108:C113)</f>
        <v>64827.78</v>
      </c>
      <c r="D114" s="18">
        <f>SUM(D108:D113)</f>
        <v>67999.68</v>
      </c>
      <c r="E114" s="77">
        <f>SUM(E108:E113)</f>
        <v>-3171.9000000000015</v>
      </c>
      <c r="F114" s="18">
        <f>SUM(F108:F113)</f>
        <v>65884.62</v>
      </c>
      <c r="G114" s="18">
        <f t="shared" si="9"/>
        <v>-1056.8399999999965</v>
      </c>
      <c r="H114" s="84"/>
      <c r="I114" s="39"/>
    </row>
    <row r="115" spans="1:9" ht="17.25" thickBot="1" thickTop="1">
      <c r="A115" s="119"/>
      <c r="B115" s="103"/>
      <c r="C115" s="21"/>
      <c r="D115" s="21"/>
      <c r="E115" s="81"/>
      <c r="F115" s="103"/>
      <c r="G115" s="21"/>
      <c r="H115" s="84"/>
      <c r="I115" s="39"/>
    </row>
    <row r="116" spans="1:9" ht="17.25" thickBot="1" thickTop="1">
      <c r="A116" s="119" t="s">
        <v>174</v>
      </c>
      <c r="B116" s="103"/>
      <c r="C116" s="21"/>
      <c r="D116" s="21"/>
      <c r="E116" s="81"/>
      <c r="F116" s="103"/>
      <c r="G116" s="21"/>
      <c r="H116" s="84"/>
      <c r="I116" s="39"/>
    </row>
    <row r="117" spans="1:9" ht="16.5" thickTop="1">
      <c r="A117" s="61" t="s">
        <v>151</v>
      </c>
      <c r="B117" s="55"/>
      <c r="C117" s="24">
        <v>8526.22</v>
      </c>
      <c r="D117" s="60">
        <v>10000</v>
      </c>
      <c r="E117" s="58">
        <f>C117-D117</f>
        <v>-1473.7800000000007</v>
      </c>
      <c r="F117" s="98"/>
      <c r="G117" s="60">
        <f>C117-F117</f>
        <v>8526.22</v>
      </c>
      <c r="H117" s="84"/>
      <c r="I117" s="39"/>
    </row>
    <row r="118" spans="1:9" ht="16.5" thickBot="1">
      <c r="A118" s="169" t="s">
        <v>152</v>
      </c>
      <c r="B118" s="62"/>
      <c r="C118" s="33">
        <v>15613.43</v>
      </c>
      <c r="D118" s="33">
        <v>15000</v>
      </c>
      <c r="E118" s="58">
        <f>C118-D118</f>
        <v>613.4300000000003</v>
      </c>
      <c r="F118" s="98"/>
      <c r="G118" s="60">
        <f>C118-F118</f>
        <v>15613.43</v>
      </c>
      <c r="H118" s="84"/>
      <c r="I118" s="39"/>
    </row>
    <row r="119" spans="1:9" ht="17.25" thickBot="1" thickTop="1">
      <c r="A119" s="75" t="s">
        <v>153</v>
      </c>
      <c r="B119" s="103"/>
      <c r="C119" s="18">
        <f>SUM(C117:C118)</f>
        <v>24139.65</v>
      </c>
      <c r="D119" s="18">
        <f>SUM(D117:D118)</f>
        <v>25000</v>
      </c>
      <c r="E119" s="77">
        <f>SUM(E117:E118)</f>
        <v>-860.3500000000004</v>
      </c>
      <c r="F119" s="75"/>
      <c r="G119" s="18">
        <f>C119-F119</f>
        <v>24139.65</v>
      </c>
      <c r="H119" s="84"/>
      <c r="I119" s="39"/>
    </row>
    <row r="120" spans="1:9" ht="17.25" thickBot="1" thickTop="1">
      <c r="A120" s="103" t="s">
        <v>175</v>
      </c>
      <c r="B120" s="103"/>
      <c r="C120" s="18"/>
      <c r="D120" s="18"/>
      <c r="E120" s="77"/>
      <c r="F120" s="103">
        <v>4880</v>
      </c>
      <c r="G120" s="21">
        <f>C120-F120</f>
        <v>-4880</v>
      </c>
      <c r="H120" s="84"/>
      <c r="I120" s="39"/>
    </row>
    <row r="121" spans="1:9" ht="17.25" thickBot="1" thickTop="1">
      <c r="A121" s="75" t="s">
        <v>102</v>
      </c>
      <c r="B121" s="103"/>
      <c r="C121" s="18">
        <f>C106+C114+C119</f>
        <v>703740.9900000001</v>
      </c>
      <c r="D121" s="18">
        <f>D68+D70+D71+D73+D75+D77+D79+D80+D82+D83+D84+D85+D87+D88+D89+D91+D92+D94+D96+D98+D100+D102+D104+D114+D119</f>
        <v>1004211.8099999998</v>
      </c>
      <c r="E121" s="77">
        <f>C121-D121</f>
        <v>-300470.8199999997</v>
      </c>
      <c r="F121" s="75">
        <f>F106+F114+F119+F120</f>
        <v>907452.93</v>
      </c>
      <c r="G121" s="18">
        <f>C121-F121</f>
        <v>-203711.93999999994</v>
      </c>
      <c r="H121" s="84"/>
      <c r="I121" s="39"/>
    </row>
    <row r="122" spans="1:9" ht="14.25" customHeight="1" thickBot="1" thickTop="1">
      <c r="A122" s="74" t="s">
        <v>24</v>
      </c>
      <c r="B122" s="75"/>
      <c r="C122" s="18"/>
      <c r="D122" s="18"/>
      <c r="E122" s="81"/>
      <c r="F122" s="18"/>
      <c r="G122" s="21"/>
      <c r="H122" s="78"/>
      <c r="I122" s="39"/>
    </row>
    <row r="123" spans="1:9" ht="17.25" thickBot="1" thickTop="1">
      <c r="A123" s="98" t="s">
        <v>44</v>
      </c>
      <c r="B123" s="97"/>
      <c r="C123" s="93">
        <v>2166.72</v>
      </c>
      <c r="D123" s="60">
        <v>2000</v>
      </c>
      <c r="E123" s="58">
        <f>C123-D123</f>
        <v>166.7199999999998</v>
      </c>
      <c r="F123" s="98">
        <v>949.15</v>
      </c>
      <c r="G123" s="60">
        <f>C123-F123</f>
        <v>1217.5699999999997</v>
      </c>
      <c r="H123" s="78"/>
      <c r="I123" s="39"/>
    </row>
    <row r="124" spans="1:9" ht="14.25" customHeight="1" thickTop="1">
      <c r="A124" s="61" t="s">
        <v>12</v>
      </c>
      <c r="B124" s="170"/>
      <c r="C124" s="55">
        <v>7710</v>
      </c>
      <c r="D124" s="24">
        <v>14000</v>
      </c>
      <c r="E124" s="58">
        <f>C124-D124</f>
        <v>-6290</v>
      </c>
      <c r="F124" s="98">
        <v>11460</v>
      </c>
      <c r="G124" s="60">
        <f>C124-F124</f>
        <v>-3750</v>
      </c>
      <c r="H124" s="84"/>
      <c r="I124" s="39"/>
    </row>
    <row r="125" spans="1:9" ht="14.25" customHeight="1" thickBot="1">
      <c r="A125" s="169" t="s">
        <v>26</v>
      </c>
      <c r="B125" s="171"/>
      <c r="C125" s="62">
        <v>2580</v>
      </c>
      <c r="D125" s="33">
        <v>4000</v>
      </c>
      <c r="E125" s="58">
        <f>C125-D125</f>
        <v>-1420</v>
      </c>
      <c r="F125" s="98">
        <v>4380</v>
      </c>
      <c r="G125" s="60">
        <f>C125-F125</f>
        <v>-1800</v>
      </c>
      <c r="H125" s="78"/>
      <c r="I125" s="39"/>
    </row>
    <row r="126" spans="1:9" ht="14.25" customHeight="1" thickBot="1" thickTop="1">
      <c r="A126" s="119" t="s">
        <v>58</v>
      </c>
      <c r="B126" s="75"/>
      <c r="C126" s="75">
        <f>SUM(C123:C125)</f>
        <v>12456.72</v>
      </c>
      <c r="D126" s="75">
        <f>SUM(D123:D125)</f>
        <v>20000</v>
      </c>
      <c r="E126" s="77">
        <f>SUM(E123:E125)</f>
        <v>-7543.280000000001</v>
      </c>
      <c r="F126" s="75">
        <f>SUM(F123:F125)</f>
        <v>16789.15</v>
      </c>
      <c r="G126" s="18">
        <f>C126-F126</f>
        <v>-4332.430000000002</v>
      </c>
      <c r="H126" s="78"/>
      <c r="I126" s="39"/>
    </row>
    <row r="127" spans="1:9" ht="14.25" customHeight="1" thickBot="1" thickTop="1">
      <c r="A127" s="119" t="s">
        <v>23</v>
      </c>
      <c r="B127" s="75"/>
      <c r="C127" s="103"/>
      <c r="D127" s="103"/>
      <c r="E127" s="81"/>
      <c r="F127" s="103"/>
      <c r="G127" s="21"/>
      <c r="H127" s="78"/>
      <c r="I127" s="39"/>
    </row>
    <row r="128" spans="1:9" ht="17.25" thickBot="1" thickTop="1">
      <c r="A128" s="119" t="s">
        <v>58</v>
      </c>
      <c r="B128" s="103"/>
      <c r="C128" s="18">
        <v>13298.06</v>
      </c>
      <c r="D128" s="18">
        <v>26000</v>
      </c>
      <c r="E128" s="77">
        <v>-12701.94</v>
      </c>
      <c r="F128" s="75">
        <v>19200</v>
      </c>
      <c r="G128" s="18">
        <f>C128-F128</f>
        <v>-5901.9400000000005</v>
      </c>
      <c r="H128" s="84"/>
      <c r="I128" s="39"/>
    </row>
    <row r="129" spans="1:9" ht="17.25" thickBot="1" thickTop="1">
      <c r="A129" s="119" t="s">
        <v>25</v>
      </c>
      <c r="B129" s="75"/>
      <c r="C129" s="19">
        <f>C126+C128</f>
        <v>25754.78</v>
      </c>
      <c r="D129" s="19">
        <f>D126+D128</f>
        <v>46000</v>
      </c>
      <c r="E129" s="77">
        <f>E126+E128</f>
        <v>-20245.22</v>
      </c>
      <c r="F129" s="75">
        <f>F126+F128</f>
        <v>35989.15</v>
      </c>
      <c r="G129" s="18">
        <f>C129-F129</f>
        <v>-10234.370000000003</v>
      </c>
      <c r="H129" s="84"/>
      <c r="I129" s="39"/>
    </row>
    <row r="130" spans="1:9" ht="17.25" thickBot="1" thickTop="1">
      <c r="A130" s="119" t="s">
        <v>104</v>
      </c>
      <c r="B130" s="103" t="s">
        <v>65</v>
      </c>
      <c r="C130" s="20"/>
      <c r="D130" s="20"/>
      <c r="E130" s="81"/>
      <c r="F130" s="18"/>
      <c r="G130" s="21"/>
      <c r="H130" s="84"/>
      <c r="I130" s="39"/>
    </row>
    <row r="131" spans="1:9" ht="17.25" thickBot="1" thickTop="1">
      <c r="A131" s="75" t="s">
        <v>105</v>
      </c>
      <c r="B131" s="103"/>
      <c r="C131" s="120">
        <v>23383.22</v>
      </c>
      <c r="D131" s="19">
        <v>35000</v>
      </c>
      <c r="E131" s="77">
        <v>-11616.78</v>
      </c>
      <c r="F131" s="75">
        <v>30162.97</v>
      </c>
      <c r="G131" s="18">
        <f>C131-F131</f>
        <v>-6779.75</v>
      </c>
      <c r="H131" s="84"/>
      <c r="I131" s="39"/>
    </row>
    <row r="132" spans="1:9" ht="17.25" thickBot="1" thickTop="1">
      <c r="A132" s="75" t="s">
        <v>60</v>
      </c>
      <c r="B132" s="103"/>
      <c r="C132" s="115"/>
      <c r="D132" s="20"/>
      <c r="E132" s="81"/>
      <c r="F132" s="18"/>
      <c r="G132" s="21"/>
      <c r="H132" s="84"/>
      <c r="I132" s="39"/>
    </row>
    <row r="133" spans="1:9" ht="17.25" thickBot="1" thickTop="1">
      <c r="A133" s="75" t="s">
        <v>6</v>
      </c>
      <c r="B133" s="103"/>
      <c r="C133" s="19">
        <v>6804.46</v>
      </c>
      <c r="D133" s="18">
        <v>13543.28</v>
      </c>
      <c r="E133" s="77">
        <v>-6738.820000000001</v>
      </c>
      <c r="F133" s="75">
        <v>4792.48</v>
      </c>
      <c r="G133" s="18">
        <v>2011.9800000000005</v>
      </c>
      <c r="H133" s="84"/>
      <c r="I133" s="39"/>
    </row>
    <row r="134" spans="1:9" ht="15" customHeight="1" thickBot="1" thickTop="1">
      <c r="A134" s="75" t="s">
        <v>17</v>
      </c>
      <c r="B134" s="103"/>
      <c r="C134" s="20"/>
      <c r="D134" s="18"/>
      <c r="E134" s="81"/>
      <c r="F134" s="18"/>
      <c r="G134" s="21"/>
      <c r="H134" s="39"/>
      <c r="I134" s="39"/>
    </row>
    <row r="135" spans="1:9" ht="17.25" thickBot="1" thickTop="1">
      <c r="A135" s="118" t="s">
        <v>45</v>
      </c>
      <c r="B135" s="176"/>
      <c r="C135" s="60">
        <v>788.57</v>
      </c>
      <c r="D135" s="60">
        <v>1500</v>
      </c>
      <c r="E135" s="58">
        <f aca="true" t="shared" si="10" ref="E135:E141">C135-D135</f>
        <v>-711.43</v>
      </c>
      <c r="F135" s="98">
        <v>949.99</v>
      </c>
      <c r="G135" s="60">
        <f>C135-F135</f>
        <v>-161.41999999999996</v>
      </c>
      <c r="H135" s="84"/>
      <c r="I135" s="39"/>
    </row>
    <row r="136" spans="1:9" ht="17.25" thickBot="1" thickTop="1">
      <c r="A136" s="177" t="s">
        <v>13</v>
      </c>
      <c r="B136" s="18"/>
      <c r="C136" s="24">
        <v>23127.92</v>
      </c>
      <c r="D136" s="24">
        <v>0</v>
      </c>
      <c r="E136" s="58">
        <f t="shared" si="10"/>
        <v>23127.92</v>
      </c>
      <c r="F136" s="98">
        <v>6734.04</v>
      </c>
      <c r="G136" s="60">
        <f aca="true" t="shared" si="11" ref="G136:G141">C136-F136</f>
        <v>16393.879999999997</v>
      </c>
      <c r="H136" s="178"/>
      <c r="I136" s="39"/>
    </row>
    <row r="137" spans="1:9" ht="17.25" thickBot="1" thickTop="1">
      <c r="A137" s="147" t="s">
        <v>27</v>
      </c>
      <c r="B137" s="18"/>
      <c r="C137" s="24"/>
      <c r="D137" s="24">
        <v>0</v>
      </c>
      <c r="E137" s="58">
        <f t="shared" si="10"/>
        <v>0</v>
      </c>
      <c r="F137" s="98"/>
      <c r="G137" s="60">
        <f t="shared" si="11"/>
        <v>0</v>
      </c>
      <c r="H137" s="178"/>
      <c r="I137" s="39"/>
    </row>
    <row r="138" spans="1:9" ht="16.5" thickTop="1">
      <c r="A138" s="110" t="s">
        <v>72</v>
      </c>
      <c r="B138" s="107"/>
      <c r="C138" s="24"/>
      <c r="D138" s="24">
        <v>100</v>
      </c>
      <c r="E138" s="58">
        <f t="shared" si="10"/>
        <v>-100</v>
      </c>
      <c r="F138" s="98">
        <v>7.39</v>
      </c>
      <c r="G138" s="60">
        <f t="shared" si="11"/>
        <v>-7.39</v>
      </c>
      <c r="H138" s="84"/>
      <c r="I138" s="39"/>
    </row>
    <row r="139" spans="1:9" ht="15.75">
      <c r="A139" s="98" t="s">
        <v>162</v>
      </c>
      <c r="B139" s="85"/>
      <c r="C139" s="24">
        <v>242.62</v>
      </c>
      <c r="D139" s="24">
        <v>0</v>
      </c>
      <c r="E139" s="58">
        <f t="shared" si="10"/>
        <v>242.62</v>
      </c>
      <c r="F139" s="98"/>
      <c r="G139" s="60">
        <f t="shared" si="11"/>
        <v>242.62</v>
      </c>
      <c r="H139" s="84"/>
      <c r="I139" s="39"/>
    </row>
    <row r="140" spans="1:9" ht="15.75">
      <c r="A140" s="98" t="s">
        <v>133</v>
      </c>
      <c r="B140" s="88"/>
      <c r="C140" s="24">
        <v>8936.4</v>
      </c>
      <c r="D140" s="24">
        <v>3500</v>
      </c>
      <c r="E140" s="58">
        <f t="shared" si="10"/>
        <v>5436.4</v>
      </c>
      <c r="F140" s="98">
        <v>2246.53</v>
      </c>
      <c r="G140" s="60">
        <f t="shared" si="11"/>
        <v>6689.869999999999</v>
      </c>
      <c r="H140" s="84"/>
      <c r="I140" s="39"/>
    </row>
    <row r="141" spans="1:9" ht="16.5" thickBot="1">
      <c r="A141" s="35" t="s">
        <v>134</v>
      </c>
      <c r="B141" s="88"/>
      <c r="C141" s="33">
        <v>320.3</v>
      </c>
      <c r="D141" s="33">
        <v>300</v>
      </c>
      <c r="E141" s="58">
        <f t="shared" si="10"/>
        <v>20.30000000000001</v>
      </c>
      <c r="F141" s="98">
        <v>112.8</v>
      </c>
      <c r="G141" s="60">
        <f t="shared" si="11"/>
        <v>207.5</v>
      </c>
      <c r="H141" s="84"/>
      <c r="I141" s="39"/>
    </row>
    <row r="142" spans="1:9" ht="17.25" thickBot="1" thickTop="1">
      <c r="A142" s="95" t="s">
        <v>6</v>
      </c>
      <c r="B142" s="88"/>
      <c r="C142" s="19">
        <f>SUM(C135:C141)</f>
        <v>33415.81</v>
      </c>
      <c r="D142" s="18">
        <f>SUM(D135:D141)</f>
        <v>5400</v>
      </c>
      <c r="E142" s="77">
        <f>SUM(E135:E141)</f>
        <v>28015.809999999994</v>
      </c>
      <c r="F142" s="18">
        <f>SUM(F135:F141)</f>
        <v>10050.75</v>
      </c>
      <c r="G142" s="18">
        <f>C142-F142</f>
        <v>23365.059999999998</v>
      </c>
      <c r="H142" s="84"/>
      <c r="I142" s="39"/>
    </row>
    <row r="143" spans="1:9" ht="17.25" thickBot="1" thickTop="1">
      <c r="A143" s="95" t="s">
        <v>61</v>
      </c>
      <c r="B143" s="88"/>
      <c r="C143" s="20"/>
      <c r="D143" s="18"/>
      <c r="E143" s="81"/>
      <c r="F143" s="103"/>
      <c r="G143" s="21"/>
      <c r="H143" s="84"/>
      <c r="I143" s="39"/>
    </row>
    <row r="144" spans="1:9" ht="16.5" thickTop="1">
      <c r="A144" s="116" t="s">
        <v>50</v>
      </c>
      <c r="B144" s="88"/>
      <c r="C144" s="179">
        <v>374</v>
      </c>
      <c r="D144" s="60">
        <v>1270</v>
      </c>
      <c r="E144" s="58">
        <f aca="true" t="shared" si="12" ref="E144:E151">C144-D144</f>
        <v>-896</v>
      </c>
      <c r="F144" s="117">
        <v>593</v>
      </c>
      <c r="G144" s="60">
        <f>C144-F144</f>
        <v>-219</v>
      </c>
      <c r="H144" s="84"/>
      <c r="I144" s="39"/>
    </row>
    <row r="145" spans="1:9" ht="15.75">
      <c r="A145" s="61" t="s">
        <v>51</v>
      </c>
      <c r="B145" s="88"/>
      <c r="C145" s="180"/>
      <c r="D145" s="24">
        <v>0</v>
      </c>
      <c r="E145" s="58">
        <f t="shared" si="12"/>
        <v>0</v>
      </c>
      <c r="F145" s="55"/>
      <c r="G145" s="60">
        <f aca="true" t="shared" si="13" ref="G145:G151">C145-F145</f>
        <v>0</v>
      </c>
      <c r="H145" s="84"/>
      <c r="I145" s="39"/>
    </row>
    <row r="146" spans="1:9" ht="16.5" thickBot="1">
      <c r="A146" s="61" t="s">
        <v>52</v>
      </c>
      <c r="B146" s="89"/>
      <c r="C146" s="180">
        <v>483.32</v>
      </c>
      <c r="D146" s="24">
        <v>370</v>
      </c>
      <c r="E146" s="58">
        <f t="shared" si="12"/>
        <v>113.32</v>
      </c>
      <c r="F146" s="55">
        <v>874.34</v>
      </c>
      <c r="G146" s="60">
        <f t="shared" si="13"/>
        <v>-391.02000000000004</v>
      </c>
      <c r="H146" s="84"/>
      <c r="I146" s="39"/>
    </row>
    <row r="147" spans="1:9" s="80" customFormat="1" ht="17.25" thickBot="1" thickTop="1">
      <c r="A147" s="61" t="s">
        <v>49</v>
      </c>
      <c r="B147" s="174"/>
      <c r="C147" s="181"/>
      <c r="D147" s="24">
        <v>0</v>
      </c>
      <c r="E147" s="58">
        <f t="shared" si="12"/>
        <v>0</v>
      </c>
      <c r="F147" s="55"/>
      <c r="G147" s="60">
        <f t="shared" si="13"/>
        <v>0</v>
      </c>
      <c r="H147" s="78"/>
      <c r="I147" s="79"/>
    </row>
    <row r="148" spans="1:9" s="80" customFormat="1" ht="17.25" thickBot="1" thickTop="1">
      <c r="A148" s="61" t="s">
        <v>46</v>
      </c>
      <c r="B148" s="182"/>
      <c r="C148" s="183">
        <v>8.15</v>
      </c>
      <c r="D148" s="24">
        <v>20</v>
      </c>
      <c r="E148" s="58">
        <f t="shared" si="12"/>
        <v>-11.85</v>
      </c>
      <c r="F148" s="55">
        <v>13.95</v>
      </c>
      <c r="G148" s="60">
        <f t="shared" si="13"/>
        <v>-5.799999999999999</v>
      </c>
      <c r="H148" s="78"/>
      <c r="I148" s="79"/>
    </row>
    <row r="149" spans="1:9" s="80" customFormat="1" ht="16.5" thickTop="1">
      <c r="A149" s="61" t="s">
        <v>48</v>
      </c>
      <c r="B149" s="184"/>
      <c r="C149" s="183">
        <v>19801.22</v>
      </c>
      <c r="D149" s="24">
        <v>20000</v>
      </c>
      <c r="E149" s="58">
        <f t="shared" si="12"/>
        <v>-198.77999999999884</v>
      </c>
      <c r="F149" s="55">
        <v>34005.18</v>
      </c>
      <c r="G149" s="60">
        <f t="shared" si="13"/>
        <v>-14203.96</v>
      </c>
      <c r="H149" s="185"/>
      <c r="I149" s="79"/>
    </row>
    <row r="150" spans="1:9" ht="15.75">
      <c r="A150" s="61" t="s">
        <v>47</v>
      </c>
      <c r="B150" s="145"/>
      <c r="C150" s="228">
        <v>33985.45</v>
      </c>
      <c r="D150" s="24">
        <v>9000</v>
      </c>
      <c r="E150" s="58">
        <f t="shared" si="12"/>
        <v>24985.449999999997</v>
      </c>
      <c r="F150" s="55">
        <v>73437.01</v>
      </c>
      <c r="G150" s="60">
        <f t="shared" si="13"/>
        <v>-39451.56</v>
      </c>
      <c r="H150" s="186"/>
      <c r="I150" s="39"/>
    </row>
    <row r="151" spans="1:9" ht="16.5" thickBot="1">
      <c r="A151" s="169" t="s">
        <v>135</v>
      </c>
      <c r="B151" s="145"/>
      <c r="C151" s="187">
        <v>158.44</v>
      </c>
      <c r="D151" s="33">
        <v>5</v>
      </c>
      <c r="E151" s="58">
        <f t="shared" si="12"/>
        <v>153.44</v>
      </c>
      <c r="F151" s="112">
        <v>0.3</v>
      </c>
      <c r="G151" s="60">
        <f t="shared" si="13"/>
        <v>158.14</v>
      </c>
      <c r="H151" s="186"/>
      <c r="I151" s="39"/>
    </row>
    <row r="152" spans="1:9" ht="17.25" thickBot="1" thickTop="1">
      <c r="A152" s="95" t="s">
        <v>154</v>
      </c>
      <c r="B152" s="68"/>
      <c r="C152" s="17">
        <f>SUM(C144:C151)</f>
        <v>54810.58</v>
      </c>
      <c r="D152" s="17">
        <f>SUM(D144:D151)</f>
        <v>30665</v>
      </c>
      <c r="E152" s="77">
        <f>SUM(E144:E151)</f>
        <v>24145.579999999998</v>
      </c>
      <c r="F152" s="75">
        <f>SUM(F144:F151)</f>
        <v>108923.78</v>
      </c>
      <c r="G152" s="18">
        <f>C152-F152</f>
        <v>-54113.2</v>
      </c>
      <c r="H152" s="186"/>
      <c r="I152" s="39"/>
    </row>
    <row r="153" spans="1:9" s="80" customFormat="1" ht="17.25" thickBot="1" thickTop="1">
      <c r="A153" s="95" t="s">
        <v>92</v>
      </c>
      <c r="B153" s="188"/>
      <c r="C153" s="189"/>
      <c r="D153" s="17"/>
      <c r="E153" s="81"/>
      <c r="F153" s="103"/>
      <c r="G153" s="21"/>
      <c r="H153" s="185"/>
      <c r="I153" s="79"/>
    </row>
    <row r="154" spans="1:9" s="80" customFormat="1" ht="17.25" thickBot="1" thickTop="1">
      <c r="A154" s="92" t="s">
        <v>73</v>
      </c>
      <c r="B154" s="75" t="e">
        <f>SUM(B29+B41+B43+B47+B58+#REF!+B66+#REF!+B122+#REF!+#REF!+#REF!+B136+B147)</f>
        <v>#REF!</v>
      </c>
      <c r="C154" s="57">
        <v>4226.08</v>
      </c>
      <c r="D154" s="190">
        <v>20000</v>
      </c>
      <c r="E154" s="58">
        <f>C154-D154</f>
        <v>-15773.92</v>
      </c>
      <c r="F154" s="117">
        <v>6751.28</v>
      </c>
      <c r="G154" s="31">
        <f>C154-F154</f>
        <v>-2525.2</v>
      </c>
      <c r="H154" s="78"/>
      <c r="I154" s="79"/>
    </row>
    <row r="155" spans="1:9" s="80" customFormat="1" ht="17.25" thickBot="1" thickTop="1">
      <c r="A155" s="126" t="s">
        <v>155</v>
      </c>
      <c r="B155" s="75"/>
      <c r="C155" s="25">
        <v>0</v>
      </c>
      <c r="D155" s="25">
        <v>0</v>
      </c>
      <c r="E155" s="58">
        <f>C155-D155</f>
        <v>0</v>
      </c>
      <c r="F155" s="55"/>
      <c r="G155" s="24">
        <f>C155-F155</f>
        <v>0</v>
      </c>
      <c r="H155" s="78"/>
      <c r="I155" s="79"/>
    </row>
    <row r="156" spans="1:9" ht="17.25" thickBot="1" thickTop="1">
      <c r="A156" s="126" t="s">
        <v>132</v>
      </c>
      <c r="B156" s="50"/>
      <c r="C156" s="114">
        <v>0</v>
      </c>
      <c r="D156" s="114">
        <v>0</v>
      </c>
      <c r="E156" s="58">
        <f>C156-D156</f>
        <v>0</v>
      </c>
      <c r="F156" s="28">
        <v>100000</v>
      </c>
      <c r="G156" s="28">
        <f>C156-F156</f>
        <v>-100000</v>
      </c>
      <c r="H156" s="191"/>
      <c r="I156" s="39"/>
    </row>
    <row r="157" spans="1:9" ht="17.25" thickBot="1" thickTop="1">
      <c r="A157" s="74" t="s">
        <v>118</v>
      </c>
      <c r="B157" s="43"/>
      <c r="C157" s="18">
        <f>SUM(C154:C156)</f>
        <v>4226.08</v>
      </c>
      <c r="D157" s="18">
        <f>SUM(D154:D156)</f>
        <v>20000</v>
      </c>
      <c r="E157" s="77">
        <f>SUM(E154:E156)</f>
        <v>-15773.92</v>
      </c>
      <c r="F157" s="75">
        <f>SUM(F154:F156)</f>
        <v>106751.28</v>
      </c>
      <c r="G157" s="18">
        <f>C157-F157</f>
        <v>-102525.2</v>
      </c>
      <c r="H157" s="63"/>
      <c r="I157" s="39"/>
    </row>
    <row r="158" spans="1:9" ht="17.25" thickBot="1" thickTop="1">
      <c r="A158" s="74" t="s">
        <v>3</v>
      </c>
      <c r="B158" s="43"/>
      <c r="C158" s="19">
        <f>C29+C41+C48+C58+C60+C66+C106+C114+C119+C126+C128+C131+C133+C142+C152+C157</f>
        <v>3244998.3600000003</v>
      </c>
      <c r="D158" s="19">
        <f>D29+D41+D48+D58+D60+D66+D121+D129+D131+D133+D142+D152+D157</f>
        <v>3443764.3399999994</v>
      </c>
      <c r="E158" s="77">
        <f>E29+E41+E48+E58+E60+E66+E121+E129+E131+E142+E133+E152+E157</f>
        <v>-198765.97999999986</v>
      </c>
      <c r="F158" s="75">
        <f>F29+F41+F48+F58+F60+F66+F121+F126+F128+F131+F133+F142+F152+F157</f>
        <v>3620761.13</v>
      </c>
      <c r="G158" s="18">
        <f>C158-F158</f>
        <v>-375762.76999999955</v>
      </c>
      <c r="H158" s="191"/>
      <c r="I158" s="39"/>
    </row>
    <row r="159" spans="1:9" ht="17.25" thickBot="1" thickTop="1">
      <c r="A159" s="75"/>
      <c r="B159" s="43"/>
      <c r="C159" s="20"/>
      <c r="D159" s="20"/>
      <c r="E159" s="81"/>
      <c r="F159" s="103"/>
      <c r="G159" s="21"/>
      <c r="H159" s="191"/>
      <c r="I159" s="39"/>
    </row>
    <row r="160" spans="1:9" ht="17.25" thickBot="1" thickTop="1">
      <c r="A160" s="43" t="s">
        <v>74</v>
      </c>
      <c r="B160" s="43"/>
      <c r="C160" s="21"/>
      <c r="D160" s="21"/>
      <c r="E160" s="81"/>
      <c r="F160" s="103"/>
      <c r="G160" s="21"/>
      <c r="H160" s="191"/>
      <c r="I160" s="39"/>
    </row>
    <row r="161" spans="1:9" ht="16.5" thickTop="1">
      <c r="A161" s="192" t="s">
        <v>75</v>
      </c>
      <c r="B161" s="193"/>
      <c r="C161" s="22">
        <v>699084.09</v>
      </c>
      <c r="D161" s="22">
        <v>691873.96</v>
      </c>
      <c r="E161" s="57">
        <f>C161-D161</f>
        <v>7210.130000000005</v>
      </c>
      <c r="F161" s="117">
        <v>722097.62</v>
      </c>
      <c r="G161" s="31">
        <f>C161-F161</f>
        <v>-23013.530000000028</v>
      </c>
      <c r="H161" s="191"/>
      <c r="I161" s="39"/>
    </row>
    <row r="162" spans="1:9" ht="15.75">
      <c r="A162" s="66" t="s">
        <v>76</v>
      </c>
      <c r="B162" s="55"/>
      <c r="C162" s="23">
        <v>250911.9</v>
      </c>
      <c r="D162" s="23">
        <v>261123.53</v>
      </c>
      <c r="E162" s="58">
        <f aca="true" t="shared" si="14" ref="E162:E181">C162-D162</f>
        <v>-10211.630000000005</v>
      </c>
      <c r="F162" s="55">
        <v>258990.9</v>
      </c>
      <c r="G162" s="24">
        <f aca="true" t="shared" si="15" ref="G162:G183">C162-F162</f>
        <v>-8079</v>
      </c>
      <c r="H162" s="84"/>
      <c r="I162" s="39"/>
    </row>
    <row r="163" spans="1:9" ht="15.75">
      <c r="A163" s="66"/>
      <c r="B163" s="55"/>
      <c r="C163" s="23"/>
      <c r="D163" s="23"/>
      <c r="E163" s="25"/>
      <c r="F163" s="55"/>
      <c r="G163" s="24">
        <f t="shared" si="15"/>
        <v>0</v>
      </c>
      <c r="H163" s="39"/>
      <c r="I163" s="39"/>
    </row>
    <row r="164" spans="1:9" ht="15.75">
      <c r="A164" s="66" t="s">
        <v>80</v>
      </c>
      <c r="B164" s="55"/>
      <c r="C164" s="26">
        <v>29000</v>
      </c>
      <c r="D164" s="24">
        <v>25000</v>
      </c>
      <c r="E164" s="58">
        <f t="shared" si="14"/>
        <v>4000</v>
      </c>
      <c r="F164" s="55">
        <v>25000</v>
      </c>
      <c r="G164" s="24">
        <f t="shared" si="15"/>
        <v>4000</v>
      </c>
      <c r="H164" s="84"/>
      <c r="I164" s="39"/>
    </row>
    <row r="165" spans="1:9" ht="15.75">
      <c r="A165" s="194" t="s">
        <v>166</v>
      </c>
      <c r="B165" s="221"/>
      <c r="C165" s="26">
        <v>2333.33</v>
      </c>
      <c r="D165" s="24">
        <v>0</v>
      </c>
      <c r="E165" s="58">
        <f t="shared" si="14"/>
        <v>2333.33</v>
      </c>
      <c r="F165" s="55">
        <v>0</v>
      </c>
      <c r="G165" s="24">
        <f t="shared" si="15"/>
        <v>2333.33</v>
      </c>
      <c r="H165" s="84"/>
      <c r="I165" s="39"/>
    </row>
    <row r="166" spans="1:9" ht="15.75">
      <c r="A166" s="66" t="s">
        <v>19</v>
      </c>
      <c r="B166" s="55"/>
      <c r="C166" s="26">
        <v>1724615.26</v>
      </c>
      <c r="D166" s="23">
        <v>1578950</v>
      </c>
      <c r="E166" s="58">
        <f t="shared" si="14"/>
        <v>145665.26</v>
      </c>
      <c r="F166" s="55">
        <v>2161182.53</v>
      </c>
      <c r="G166" s="24">
        <f t="shared" si="15"/>
        <v>-436567.2699999998</v>
      </c>
      <c r="H166" s="84"/>
      <c r="I166" s="39"/>
    </row>
    <row r="167" spans="1:9" ht="15.75">
      <c r="A167" s="194" t="s">
        <v>8</v>
      </c>
      <c r="B167" s="55"/>
      <c r="C167" s="23">
        <v>80896</v>
      </c>
      <c r="D167" s="23">
        <v>55900</v>
      </c>
      <c r="E167" s="58">
        <f t="shared" si="14"/>
        <v>24996</v>
      </c>
      <c r="F167" s="55">
        <v>60430</v>
      </c>
      <c r="G167" s="24">
        <f t="shared" si="15"/>
        <v>20466</v>
      </c>
      <c r="H167" s="84"/>
      <c r="I167" s="39"/>
    </row>
    <row r="168" spans="1:9" ht="15.75">
      <c r="A168" s="135"/>
      <c r="B168" s="195"/>
      <c r="C168" s="24"/>
      <c r="D168" s="24"/>
      <c r="E168" s="25"/>
      <c r="F168" s="55"/>
      <c r="G168" s="24">
        <f t="shared" si="15"/>
        <v>0</v>
      </c>
      <c r="H168" s="196"/>
      <c r="I168" s="39"/>
    </row>
    <row r="169" spans="1:9" ht="15.75">
      <c r="A169" s="66" t="s">
        <v>7</v>
      </c>
      <c r="B169" s="195"/>
      <c r="C169" s="24">
        <v>23000</v>
      </c>
      <c r="D169" s="25">
        <v>23000</v>
      </c>
      <c r="E169" s="25">
        <f t="shared" si="14"/>
        <v>0</v>
      </c>
      <c r="F169" s="55">
        <v>19000</v>
      </c>
      <c r="G169" s="24">
        <f t="shared" si="15"/>
        <v>4000</v>
      </c>
      <c r="H169" s="196"/>
      <c r="I169" s="39"/>
    </row>
    <row r="170" spans="1:9" ht="15.75">
      <c r="A170" s="66" t="s">
        <v>9</v>
      </c>
      <c r="B170" s="195"/>
      <c r="C170" s="26">
        <v>76745</v>
      </c>
      <c r="D170" s="23">
        <v>141823</v>
      </c>
      <c r="E170" s="25">
        <f t="shared" si="14"/>
        <v>-65078</v>
      </c>
      <c r="F170" s="55">
        <v>13420</v>
      </c>
      <c r="G170" s="24">
        <f t="shared" si="15"/>
        <v>63325</v>
      </c>
      <c r="H170" s="196"/>
      <c r="I170" s="39"/>
    </row>
    <row r="171" spans="1:9" ht="16.5" thickBot="1">
      <c r="A171" s="66" t="s">
        <v>119</v>
      </c>
      <c r="B171" s="195"/>
      <c r="C171" s="24"/>
      <c r="D171" s="23"/>
      <c r="E171" s="25"/>
      <c r="F171" s="55">
        <v>15250.94</v>
      </c>
      <c r="G171" s="24">
        <f t="shared" si="15"/>
        <v>-15250.94</v>
      </c>
      <c r="H171" s="196"/>
      <c r="I171" s="39"/>
    </row>
    <row r="172" spans="1:9" ht="17.25" thickBot="1" thickTop="1">
      <c r="A172" s="227" t="s">
        <v>108</v>
      </c>
      <c r="B172" s="103"/>
      <c r="C172" s="24">
        <v>84989.75</v>
      </c>
      <c r="D172" s="24">
        <v>120000</v>
      </c>
      <c r="E172" s="25">
        <f t="shared" si="14"/>
        <v>-35010.25</v>
      </c>
      <c r="F172" s="55">
        <v>117301.24</v>
      </c>
      <c r="G172" s="24">
        <f t="shared" si="15"/>
        <v>-32311.490000000005</v>
      </c>
      <c r="H172" s="84"/>
      <c r="I172" s="39"/>
    </row>
    <row r="173" spans="1:9" ht="16.5" thickTop="1">
      <c r="A173" s="67" t="s">
        <v>156</v>
      </c>
      <c r="B173" s="173"/>
      <c r="C173" s="24"/>
      <c r="D173" s="24">
        <v>81967.21</v>
      </c>
      <c r="E173" s="25">
        <f t="shared" si="14"/>
        <v>-81967.21</v>
      </c>
      <c r="F173" s="55">
        <v>130000</v>
      </c>
      <c r="G173" s="24">
        <f t="shared" si="15"/>
        <v>-130000</v>
      </c>
      <c r="H173" s="84"/>
      <c r="I173" s="39"/>
    </row>
    <row r="174" spans="1:9" ht="15.75">
      <c r="A174" s="67" t="s">
        <v>185</v>
      </c>
      <c r="B174" s="35"/>
      <c r="C174" s="24">
        <v>25000</v>
      </c>
      <c r="D174" s="24"/>
      <c r="E174" s="25">
        <f t="shared" si="14"/>
        <v>25000</v>
      </c>
      <c r="F174" s="55"/>
      <c r="G174" s="24"/>
      <c r="H174" s="84"/>
      <c r="I174" s="39"/>
    </row>
    <row r="175" spans="1:9" ht="15.75">
      <c r="A175" s="67" t="s">
        <v>67</v>
      </c>
      <c r="B175" s="35"/>
      <c r="C175" s="24">
        <v>498.34</v>
      </c>
      <c r="D175" s="24">
        <v>0</v>
      </c>
      <c r="E175" s="25">
        <f t="shared" si="14"/>
        <v>498.34</v>
      </c>
      <c r="F175" s="55"/>
      <c r="G175" s="24">
        <f t="shared" si="15"/>
        <v>498.34</v>
      </c>
      <c r="H175" s="84"/>
      <c r="I175" s="39"/>
    </row>
    <row r="176" spans="1:9" ht="15.75">
      <c r="A176" s="227" t="s">
        <v>164</v>
      </c>
      <c r="B176" s="35"/>
      <c r="C176" s="24">
        <v>122950.82</v>
      </c>
      <c r="D176" s="24">
        <v>81967.21</v>
      </c>
      <c r="E176" s="25">
        <f t="shared" si="14"/>
        <v>40983.61</v>
      </c>
      <c r="F176" s="55">
        <v>81967.21</v>
      </c>
      <c r="G176" s="24">
        <f t="shared" si="15"/>
        <v>40983.61</v>
      </c>
      <c r="H176" s="84"/>
      <c r="I176" s="39"/>
    </row>
    <row r="177" spans="1:9" ht="15.75">
      <c r="A177" s="66" t="s">
        <v>89</v>
      </c>
      <c r="B177" s="35"/>
      <c r="C177" s="24">
        <v>48575.57</v>
      </c>
      <c r="D177" s="27">
        <v>80000</v>
      </c>
      <c r="E177" s="25">
        <f t="shared" si="14"/>
        <v>-31424.43</v>
      </c>
      <c r="F177" s="55">
        <v>81395.29</v>
      </c>
      <c r="G177" s="24">
        <f t="shared" si="15"/>
        <v>-32819.719999999994</v>
      </c>
      <c r="H177" s="84"/>
      <c r="I177" s="39"/>
    </row>
    <row r="178" spans="1:9" ht="15.75">
      <c r="A178" s="67"/>
      <c r="B178" s="35"/>
      <c r="C178" s="24"/>
      <c r="D178" s="27"/>
      <c r="E178" s="25"/>
      <c r="F178" s="55"/>
      <c r="G178" s="24">
        <f t="shared" si="15"/>
        <v>0</v>
      </c>
      <c r="H178" s="84"/>
      <c r="I178" s="39"/>
    </row>
    <row r="179" spans="1:9" ht="15.75">
      <c r="A179" s="67" t="s">
        <v>147</v>
      </c>
      <c r="B179" s="35"/>
      <c r="C179" s="24">
        <v>131147.54</v>
      </c>
      <c r="D179" s="26">
        <v>163934.43</v>
      </c>
      <c r="E179" s="25">
        <f t="shared" si="14"/>
        <v>-32786.889999999985</v>
      </c>
      <c r="F179" s="55"/>
      <c r="G179" s="24">
        <f t="shared" si="15"/>
        <v>131147.54</v>
      </c>
      <c r="H179" s="84"/>
      <c r="I179" s="39"/>
    </row>
    <row r="180" spans="1:9" ht="15.75">
      <c r="A180" s="67"/>
      <c r="B180" s="35"/>
      <c r="C180" s="24"/>
      <c r="D180" s="27"/>
      <c r="E180" s="25"/>
      <c r="F180" s="55"/>
      <c r="G180" s="24">
        <f t="shared" si="15"/>
        <v>0</v>
      </c>
      <c r="H180" s="84"/>
      <c r="I180" s="39"/>
    </row>
    <row r="181" spans="1:9" ht="15.75">
      <c r="A181" s="67" t="s">
        <v>157</v>
      </c>
      <c r="B181" s="35"/>
      <c r="C181" s="24">
        <v>0</v>
      </c>
      <c r="D181" s="24">
        <v>100000</v>
      </c>
      <c r="E181" s="25">
        <f t="shared" si="14"/>
        <v>-100000</v>
      </c>
      <c r="F181" s="55"/>
      <c r="G181" s="24">
        <f t="shared" si="15"/>
        <v>0</v>
      </c>
      <c r="H181" s="84"/>
      <c r="I181" s="39"/>
    </row>
    <row r="182" spans="1:9" ht="15.75">
      <c r="A182" s="67"/>
      <c r="B182" s="35"/>
      <c r="C182" s="33"/>
      <c r="D182" s="33"/>
      <c r="E182" s="70"/>
      <c r="F182" s="62"/>
      <c r="G182" s="24">
        <f t="shared" si="15"/>
        <v>0</v>
      </c>
      <c r="H182" s="84"/>
      <c r="I182" s="39"/>
    </row>
    <row r="183" spans="1:9" ht="16.5" thickBot="1">
      <c r="A183" s="67" t="s">
        <v>176</v>
      </c>
      <c r="B183" s="35"/>
      <c r="C183" s="28"/>
      <c r="D183" s="28"/>
      <c r="E183" s="114"/>
      <c r="F183" s="112">
        <v>2200</v>
      </c>
      <c r="G183" s="28">
        <f t="shared" si="15"/>
        <v>-2200</v>
      </c>
      <c r="H183" s="84"/>
      <c r="I183" s="39"/>
    </row>
    <row r="184" spans="1:9" ht="17.25" thickBot="1" thickTop="1">
      <c r="A184" s="74" t="s">
        <v>124</v>
      </c>
      <c r="B184" s="75"/>
      <c r="C184" s="29">
        <f>SUM(C161:C183)</f>
        <v>3299747.5999999996</v>
      </c>
      <c r="D184" s="197">
        <f>SUM(D161:D183)</f>
        <v>3405539.3400000003</v>
      </c>
      <c r="E184" s="77">
        <f>SUM(E161:E183)</f>
        <v>-105791.73999999999</v>
      </c>
      <c r="F184" s="75">
        <f>SUM(F161:F183)</f>
        <v>3688235.73</v>
      </c>
      <c r="G184" s="18">
        <f>C184-F184</f>
        <v>-388488.13000000035</v>
      </c>
      <c r="H184" s="84"/>
      <c r="I184" s="39"/>
    </row>
    <row r="185" spans="1:9" ht="17.25" thickBot="1" thickTop="1">
      <c r="A185" s="95" t="s">
        <v>106</v>
      </c>
      <c r="B185" s="172"/>
      <c r="C185" s="223"/>
      <c r="D185" s="224"/>
      <c r="E185" s="225"/>
      <c r="F185" s="165"/>
      <c r="G185" s="226"/>
      <c r="H185" s="84"/>
      <c r="I185" s="39"/>
    </row>
    <row r="186" spans="1:9" ht="16.5" thickTop="1">
      <c r="A186" s="175" t="s">
        <v>10</v>
      </c>
      <c r="B186" s="198"/>
      <c r="C186" s="30">
        <v>55.12</v>
      </c>
      <c r="D186" s="31">
        <v>1400</v>
      </c>
      <c r="E186" s="57">
        <f>C186-D186</f>
        <v>-1344.88</v>
      </c>
      <c r="F186" s="117">
        <v>79.13</v>
      </c>
      <c r="G186" s="31">
        <f>C186-F186</f>
        <v>-24.009999999999998</v>
      </c>
      <c r="H186" s="84"/>
      <c r="I186" s="39"/>
    </row>
    <row r="187" spans="1:9" ht="16.5" thickBot="1">
      <c r="A187" s="110" t="s">
        <v>123</v>
      </c>
      <c r="B187" s="199"/>
      <c r="C187" s="32"/>
      <c r="D187" s="24">
        <v>0</v>
      </c>
      <c r="E187" s="25">
        <f aca="true" t="shared" si="16" ref="E187:E194">C187-D187</f>
        <v>0</v>
      </c>
      <c r="F187" s="55"/>
      <c r="G187" s="24">
        <f aca="true" t="shared" si="17" ref="G187:G194">C187-F187</f>
        <v>0</v>
      </c>
      <c r="H187" s="84"/>
      <c r="I187" s="39"/>
    </row>
    <row r="188" spans="1:9" ht="17.25" thickBot="1" thickTop="1">
      <c r="A188" s="200" t="s">
        <v>107</v>
      </c>
      <c r="B188" s="201"/>
      <c r="C188" s="32">
        <v>1803.94</v>
      </c>
      <c r="D188" s="23">
        <v>3000</v>
      </c>
      <c r="E188" s="25">
        <f t="shared" si="16"/>
        <v>-1196.06</v>
      </c>
      <c r="F188" s="55">
        <v>3298.49</v>
      </c>
      <c r="G188" s="24">
        <f t="shared" si="17"/>
        <v>-1494.5499999999997</v>
      </c>
      <c r="H188" s="84"/>
      <c r="I188" s="39"/>
    </row>
    <row r="189" spans="1:9" ht="17.25" thickBot="1" thickTop="1">
      <c r="A189" s="61" t="s">
        <v>98</v>
      </c>
      <c r="B189" s="35"/>
      <c r="C189" s="32">
        <v>3061.32</v>
      </c>
      <c r="D189" s="24">
        <v>3000</v>
      </c>
      <c r="E189" s="25">
        <f t="shared" si="16"/>
        <v>61.320000000000164</v>
      </c>
      <c r="F189" s="55">
        <v>3399.4</v>
      </c>
      <c r="G189" s="24">
        <f t="shared" si="17"/>
        <v>-338.0799999999999</v>
      </c>
      <c r="H189" s="84"/>
      <c r="I189" s="39"/>
    </row>
    <row r="190" spans="1:9" ht="17.25" thickBot="1" thickTop="1">
      <c r="A190" s="61" t="s">
        <v>11</v>
      </c>
      <c r="B190" s="174"/>
      <c r="C190" s="32">
        <v>19400.77</v>
      </c>
      <c r="D190" s="24">
        <v>0</v>
      </c>
      <c r="E190" s="25">
        <f t="shared" si="16"/>
        <v>19400.77</v>
      </c>
      <c r="F190" s="55">
        <v>74.37</v>
      </c>
      <c r="G190" s="24">
        <f t="shared" si="17"/>
        <v>19326.4</v>
      </c>
      <c r="H190" s="78"/>
      <c r="I190" s="39"/>
    </row>
    <row r="191" spans="1:9" ht="16.5" thickTop="1">
      <c r="A191" s="61" t="s">
        <v>14</v>
      </c>
      <c r="B191" s="172"/>
      <c r="C191" s="32">
        <v>7.08</v>
      </c>
      <c r="D191" s="24">
        <v>20</v>
      </c>
      <c r="E191" s="25">
        <f t="shared" si="16"/>
        <v>-12.92</v>
      </c>
      <c r="F191" s="55">
        <v>16.32</v>
      </c>
      <c r="G191" s="24">
        <f t="shared" si="17"/>
        <v>-9.24</v>
      </c>
      <c r="H191" s="78"/>
      <c r="I191" s="39"/>
    </row>
    <row r="192" spans="1:9" ht="15.75">
      <c r="A192" s="169" t="s">
        <v>93</v>
      </c>
      <c r="B192" s="172"/>
      <c r="C192" s="55"/>
      <c r="D192" s="25">
        <v>0</v>
      </c>
      <c r="E192" s="25">
        <f t="shared" si="16"/>
        <v>0</v>
      </c>
      <c r="F192" s="55"/>
      <c r="G192" s="24">
        <f t="shared" si="17"/>
        <v>0</v>
      </c>
      <c r="H192" s="78"/>
      <c r="I192" s="39"/>
    </row>
    <row r="193" spans="1:9" ht="15.75">
      <c r="A193" s="110" t="s">
        <v>177</v>
      </c>
      <c r="B193" s="172"/>
      <c r="C193" s="55">
        <v>609.2</v>
      </c>
      <c r="D193" s="24">
        <v>5</v>
      </c>
      <c r="E193" s="25">
        <f t="shared" si="16"/>
        <v>604.2</v>
      </c>
      <c r="F193" s="55">
        <v>1.18</v>
      </c>
      <c r="G193" s="24">
        <f t="shared" si="17"/>
        <v>608.0200000000001</v>
      </c>
      <c r="H193" s="78"/>
      <c r="I193" s="39"/>
    </row>
    <row r="194" spans="1:9" ht="16.5" thickBot="1">
      <c r="A194" s="111" t="s">
        <v>137</v>
      </c>
      <c r="B194" s="172"/>
      <c r="C194" s="62">
        <v>8780.84</v>
      </c>
      <c r="D194" s="33">
        <v>3800</v>
      </c>
      <c r="E194" s="114">
        <f t="shared" si="16"/>
        <v>4980.84</v>
      </c>
      <c r="F194" s="112">
        <v>2358.45</v>
      </c>
      <c r="G194" s="28">
        <f t="shared" si="17"/>
        <v>6422.39</v>
      </c>
      <c r="H194" s="78"/>
      <c r="I194" s="39"/>
    </row>
    <row r="195" spans="1:9" ht="17.25" thickBot="1" thickTop="1">
      <c r="A195" s="74" t="s">
        <v>183</v>
      </c>
      <c r="B195" s="75"/>
      <c r="C195" s="120">
        <f>SUM(C186:C194)</f>
        <v>33718.270000000004</v>
      </c>
      <c r="D195" s="120">
        <f>SUM(D186:D194)</f>
        <v>11225</v>
      </c>
      <c r="E195" s="77">
        <f>SUM(E186:E194)</f>
        <v>22493.270000000004</v>
      </c>
      <c r="F195" s="75">
        <f>SUM(F186:F194)</f>
        <v>9227.34</v>
      </c>
      <c r="G195" s="18">
        <f>C195-F195</f>
        <v>24490.930000000004</v>
      </c>
      <c r="H195" s="78"/>
      <c r="I195" s="39"/>
    </row>
    <row r="196" spans="1:9" ht="17.25" thickBot="1" thickTop="1">
      <c r="A196" s="74"/>
      <c r="B196" s="75"/>
      <c r="C196" s="115"/>
      <c r="D196" s="115"/>
      <c r="E196" s="81"/>
      <c r="F196" s="103"/>
      <c r="G196" s="21"/>
      <c r="H196" s="202"/>
      <c r="I196" s="39"/>
    </row>
    <row r="197" spans="1:9" ht="17.25" thickBot="1" thickTop="1">
      <c r="A197" s="74" t="s">
        <v>101</v>
      </c>
      <c r="B197" s="75"/>
      <c r="C197" s="115"/>
      <c r="D197" s="120">
        <v>27000</v>
      </c>
      <c r="E197" s="77">
        <f>C197-D197</f>
        <v>-27000</v>
      </c>
      <c r="F197" s="103"/>
      <c r="G197" s="21">
        <f>C197-F197</f>
        <v>0</v>
      </c>
      <c r="H197" s="78"/>
      <c r="I197" s="39"/>
    </row>
    <row r="198" spans="1:9" ht="17.25" thickBot="1" thickTop="1">
      <c r="A198" s="73" t="s">
        <v>2</v>
      </c>
      <c r="B198" s="43"/>
      <c r="C198" s="120">
        <f>C184+C195</f>
        <v>3333465.8699999996</v>
      </c>
      <c r="D198" s="120">
        <f>D184+D195+D197</f>
        <v>3443764.3400000003</v>
      </c>
      <c r="E198" s="77">
        <f>E184+E195+E197</f>
        <v>-110298.46999999999</v>
      </c>
      <c r="F198" s="75">
        <f>F184+F195+F197</f>
        <v>3697463.07</v>
      </c>
      <c r="G198" s="18">
        <f>C198-F198</f>
        <v>-363997.2000000002</v>
      </c>
      <c r="H198" s="8"/>
      <c r="I198" s="39"/>
    </row>
    <row r="199" spans="1:9" ht="16.5" thickTop="1">
      <c r="A199" s="203"/>
      <c r="B199" s="172"/>
      <c r="C199" s="172"/>
      <c r="D199" s="204"/>
      <c r="E199" s="204"/>
      <c r="F199" s="172"/>
      <c r="G199" s="204"/>
      <c r="H199" s="7"/>
      <c r="I199" s="205"/>
    </row>
    <row r="200" spans="1:9" ht="15.75">
      <c r="A200" s="203"/>
      <c r="B200" s="172"/>
      <c r="C200" s="172"/>
      <c r="D200" s="204"/>
      <c r="E200" s="204"/>
      <c r="F200" s="172"/>
      <c r="G200" s="204"/>
      <c r="H200" s="7"/>
      <c r="I200" s="205"/>
    </row>
    <row r="201" spans="1:9" ht="15.75">
      <c r="A201" s="203"/>
      <c r="B201" s="172"/>
      <c r="C201" s="172"/>
      <c r="D201" s="204"/>
      <c r="E201" s="204"/>
      <c r="F201" s="172"/>
      <c r="G201" s="204"/>
      <c r="H201" s="7"/>
      <c r="I201" s="205"/>
    </row>
    <row r="202" spans="1:9" ht="15.75">
      <c r="A202" s="42" t="s">
        <v>159</v>
      </c>
      <c r="B202" s="42"/>
      <c r="C202" s="42"/>
      <c r="D202" s="36"/>
      <c r="E202" s="36"/>
      <c r="F202" s="42"/>
      <c r="G202" s="36"/>
      <c r="H202" s="206"/>
      <c r="I202" s="207"/>
    </row>
    <row r="203" spans="1:9" ht="16.5" thickBot="1">
      <c r="A203" s="42"/>
      <c r="B203" s="208"/>
      <c r="C203" s="208"/>
      <c r="D203" s="36"/>
      <c r="E203" s="36"/>
      <c r="F203" s="208"/>
      <c r="G203" s="36"/>
      <c r="H203" s="209"/>
      <c r="I203" s="207"/>
    </row>
    <row r="204" spans="1:9" ht="80.25" thickBot="1" thickTop="1">
      <c r="A204" s="210"/>
      <c r="B204" s="42"/>
      <c r="C204" s="44" t="s">
        <v>168</v>
      </c>
      <c r="D204" s="45" t="s">
        <v>139</v>
      </c>
      <c r="E204" s="45" t="s">
        <v>169</v>
      </c>
      <c r="F204" s="46" t="s">
        <v>170</v>
      </c>
      <c r="G204" s="47" t="s">
        <v>171</v>
      </c>
      <c r="H204" s="209"/>
      <c r="I204" s="207"/>
    </row>
    <row r="205" spans="1:9" ht="17.25" thickBot="1" thickTop="1">
      <c r="A205" s="73" t="s">
        <v>3</v>
      </c>
      <c r="B205" s="172"/>
      <c r="C205" s="73">
        <f>C158</f>
        <v>3244998.3600000003</v>
      </c>
      <c r="D205" s="213">
        <f>D158</f>
        <v>3443764.3399999994</v>
      </c>
      <c r="E205" s="213">
        <f>C205-D205</f>
        <v>-198765.97999999905</v>
      </c>
      <c r="F205" s="214">
        <f>F158</f>
        <v>3620761.13</v>
      </c>
      <c r="G205" s="215">
        <f>C205-F205</f>
        <v>-375762.76999999955</v>
      </c>
      <c r="H205" s="209"/>
      <c r="I205" s="207"/>
    </row>
    <row r="206" spans="1:9" ht="17.25" thickBot="1" thickTop="1">
      <c r="A206" s="73" t="s">
        <v>2</v>
      </c>
      <c r="B206" s="172"/>
      <c r="C206" s="73">
        <f>C198</f>
        <v>3333465.8699999996</v>
      </c>
      <c r="D206" s="197">
        <f>D198</f>
        <v>3443764.3400000003</v>
      </c>
      <c r="E206" s="197">
        <f>C206-D206</f>
        <v>-110298.47000000067</v>
      </c>
      <c r="F206" s="73">
        <f>F198</f>
        <v>3697463.07</v>
      </c>
      <c r="G206" s="197">
        <f>C206-F206</f>
        <v>-363997.2000000002</v>
      </c>
      <c r="H206" s="209"/>
      <c r="I206" s="207"/>
    </row>
    <row r="207" spans="1:9" ht="17.25" thickBot="1" thickTop="1">
      <c r="A207" s="73" t="s">
        <v>158</v>
      </c>
      <c r="B207" s="172"/>
      <c r="C207" s="73">
        <f>C206-C205</f>
        <v>88467.50999999931</v>
      </c>
      <c r="D207" s="100">
        <f>D206-D205</f>
        <v>0</v>
      </c>
      <c r="E207" s="100">
        <f>E206-E205</f>
        <v>88467.50999999838</v>
      </c>
      <c r="F207" s="73">
        <f>F206-F205</f>
        <v>76701.93999999994</v>
      </c>
      <c r="G207" s="216">
        <f>C207-D207</f>
        <v>88467.50999999931</v>
      </c>
      <c r="H207" s="209"/>
      <c r="I207" s="207"/>
    </row>
    <row r="208" spans="1:9" ht="14.25" thickBot="1" thickTop="1">
      <c r="A208" s="211"/>
      <c r="B208" s="212"/>
      <c r="C208" s="209"/>
      <c r="D208" s="209"/>
      <c r="E208" s="209"/>
      <c r="F208" s="209"/>
      <c r="G208" s="209"/>
      <c r="H208" s="209"/>
      <c r="I208" s="207"/>
    </row>
    <row r="209" ht="13.5" thickTop="1"/>
  </sheetData>
  <sheetProtection/>
  <conditionalFormatting sqref="D133:D134 D142:D143 D74 H203:H207 D1:E5 D7:E10 G208:H208 D161:D194 C128:C130 D208:E65536">
    <cfRule type="cellIs" priority="228" dxfId="1" operator="greaterThanOrEqual" stopIfTrue="1">
      <formula>0</formula>
    </cfRule>
    <cfRule type="cellIs" priority="229" dxfId="0" operator="lessThan" stopIfTrue="1">
      <formula>0</formula>
    </cfRule>
  </conditionalFormatting>
  <conditionalFormatting sqref="C11:F11">
    <cfRule type="cellIs" priority="224" dxfId="0" operator="greaterThanOrEqual" stopIfTrue="1">
      <formula>0</formula>
    </cfRule>
    <cfRule type="cellIs" priority="225" dxfId="17" operator="lessThan" stopIfTrue="1">
      <formula>0</formula>
    </cfRule>
  </conditionalFormatting>
  <conditionalFormatting sqref="C208 F208">
    <cfRule type="cellIs" priority="148" dxfId="1" operator="greaterThanOrEqual" stopIfTrue="1">
      <formula>0</formula>
    </cfRule>
    <cfRule type="cellIs" priority="149" dxfId="0" operator="lessThan" stopIfTrue="1">
      <formula>0</formula>
    </cfRule>
  </conditionalFormatting>
  <conditionalFormatting sqref="C43 C67 F114 F130 F134 F107 F122 F132 F142 F156 F62:F65 F43">
    <cfRule type="cellIs" priority="136" dxfId="1" operator="greaterThanOrEqual" stopIfTrue="1">
      <formula>0</formula>
    </cfRule>
    <cfRule type="cellIs" priority="137" dxfId="17" operator="lessThan" stopIfTrue="1">
      <formula>0</formula>
    </cfRule>
  </conditionalFormatting>
  <conditionalFormatting sqref="C48">
    <cfRule type="cellIs" priority="140" dxfId="1" operator="greaterThanOrEqual" stopIfTrue="1">
      <formula>0</formula>
    </cfRule>
    <cfRule type="cellIs" priority="141" dxfId="17" operator="lessThan" stopIfTrue="1">
      <formula>0</formula>
    </cfRule>
  </conditionalFormatting>
  <conditionalFormatting sqref="C50:C57">
    <cfRule type="cellIs" priority="132" dxfId="1" operator="greaterThanOrEqual" stopIfTrue="1">
      <formula>0</formula>
    </cfRule>
    <cfRule type="cellIs" priority="133" dxfId="17" operator="lessThan" stopIfTrue="1">
      <formula>0</formula>
    </cfRule>
  </conditionalFormatting>
  <conditionalFormatting sqref="C133:C134">
    <cfRule type="cellIs" priority="120" dxfId="1" operator="greaterThanOrEqual" stopIfTrue="1">
      <formula>0</formula>
    </cfRule>
    <cfRule type="cellIs" priority="121" dxfId="0" operator="lessThan" stopIfTrue="1">
      <formula>0</formula>
    </cfRule>
  </conditionalFormatting>
  <conditionalFormatting sqref="D66 D121:D122 D126:D127 D152:D153 D157:D160">
    <cfRule type="cellIs" priority="114" dxfId="1" operator="greaterThanOrEqual" stopIfTrue="1">
      <formula>0</formula>
    </cfRule>
  </conditionalFormatting>
  <conditionalFormatting sqref="C62:C65">
    <cfRule type="cellIs" priority="116" dxfId="1" operator="greaterThanOrEqual" stopIfTrue="1">
      <formula>0</formula>
    </cfRule>
    <cfRule type="cellIs" priority="117" dxfId="17" operator="lessThan" stopIfTrue="1">
      <formula>0</formula>
    </cfRule>
  </conditionalFormatting>
  <conditionalFormatting sqref="C122">
    <cfRule type="cellIs" priority="109" dxfId="1" operator="greaterThanOrEqual" stopIfTrue="1">
      <formula>0</formula>
    </cfRule>
    <cfRule type="cellIs" priority="110" dxfId="0" operator="lessThan" stopIfTrue="1">
      <formula>0</formula>
    </cfRule>
  </conditionalFormatting>
  <conditionalFormatting sqref="D128:D130">
    <cfRule type="cellIs" priority="104" dxfId="1" operator="greaterThanOrEqual" stopIfTrue="1">
      <formula>0</formula>
    </cfRule>
  </conditionalFormatting>
  <conditionalFormatting sqref="D131:D132">
    <cfRule type="cellIs" priority="103" dxfId="1" operator="greaterThanOrEqual" stopIfTrue="1">
      <formula>0</formula>
    </cfRule>
  </conditionalFormatting>
  <conditionalFormatting sqref="C135:C141">
    <cfRule type="cellIs" priority="98" dxfId="1" operator="greaterThanOrEqual" stopIfTrue="1">
      <formula>0</formula>
    </cfRule>
    <cfRule type="cellIs" priority="99" dxfId="0" operator="lessThan" stopIfTrue="1">
      <formula>0</formula>
    </cfRule>
  </conditionalFormatting>
  <conditionalFormatting sqref="C144:C147">
    <cfRule type="cellIs" priority="95" dxfId="1" operator="greaterThanOrEqual" stopIfTrue="1">
      <formula>0</formula>
    </cfRule>
    <cfRule type="cellIs" priority="96" dxfId="0" operator="lessThan" stopIfTrue="1">
      <formula>0</formula>
    </cfRule>
  </conditionalFormatting>
  <conditionalFormatting sqref="D13:D28">
    <cfRule type="cellIs" priority="77" dxfId="1" operator="greaterThanOrEqual" stopIfTrue="1">
      <formula>0</formula>
    </cfRule>
    <cfRule type="cellIs" priority="78" dxfId="17" operator="lessThan" stopIfTrue="1">
      <formula>0</formula>
    </cfRule>
  </conditionalFormatting>
  <conditionalFormatting sqref="D50:D57">
    <cfRule type="cellIs" priority="73" dxfId="1" operator="greaterThanOrEqual" stopIfTrue="1">
      <formula>0</formula>
    </cfRule>
    <cfRule type="cellIs" priority="74" dxfId="17" operator="lessThan" stopIfTrue="1">
      <formula>0</formula>
    </cfRule>
  </conditionalFormatting>
  <conditionalFormatting sqref="D62:D65">
    <cfRule type="cellIs" priority="69" dxfId="1" operator="greaterThanOrEqual" stopIfTrue="1">
      <formula>0</formula>
    </cfRule>
    <cfRule type="cellIs" priority="70" dxfId="17" operator="lessThan" stopIfTrue="1">
      <formula>0</formula>
    </cfRule>
  </conditionalFormatting>
  <conditionalFormatting sqref="D80:D82 D84:D88">
    <cfRule type="cellIs" priority="65" dxfId="1" operator="greaterThanOrEqual" stopIfTrue="1">
      <formula>0</formula>
    </cfRule>
    <cfRule type="cellIs" priority="66" dxfId="17" operator="lessThan" stopIfTrue="1">
      <formula>0</formula>
    </cfRule>
  </conditionalFormatting>
  <conditionalFormatting sqref="D79 D89:D90 D83">
    <cfRule type="cellIs" priority="67" dxfId="1" operator="greaterThanOrEqual" stopIfTrue="1">
      <formula>0</formula>
    </cfRule>
    <cfRule type="cellIs" priority="68" dxfId="0" operator="lessThan" stopIfTrue="1">
      <formula>0</formula>
    </cfRule>
  </conditionalFormatting>
  <conditionalFormatting sqref="D123:D125">
    <cfRule type="cellIs" priority="63" dxfId="1" operator="greaterThanOrEqual" stopIfTrue="1">
      <formula>0</formula>
    </cfRule>
    <cfRule type="cellIs" priority="64" dxfId="0" operator="lessThan" stopIfTrue="1">
      <formula>0</formula>
    </cfRule>
  </conditionalFormatting>
  <conditionalFormatting sqref="D144:D151">
    <cfRule type="cellIs" priority="57" dxfId="1" operator="greaterThanOrEqual" stopIfTrue="1">
      <formula>0</formula>
    </cfRule>
    <cfRule type="cellIs" priority="58" dxfId="0" operator="lessThan" stopIfTrue="1">
      <formula>0</formula>
    </cfRule>
  </conditionalFormatting>
  <conditionalFormatting sqref="D135:D141">
    <cfRule type="cellIs" priority="59" dxfId="1" operator="greaterThanOrEqual" stopIfTrue="1">
      <formula>0</formula>
    </cfRule>
    <cfRule type="cellIs" priority="60" dxfId="0" operator="lessThan" stopIfTrue="1">
      <formula>0</formula>
    </cfRule>
  </conditionalFormatting>
  <conditionalFormatting sqref="D154:D156">
    <cfRule type="cellIs" priority="55" dxfId="1" operator="greaterThanOrEqual" stopIfTrue="1">
      <formula>0</formula>
    </cfRule>
    <cfRule type="cellIs" priority="56" dxfId="0" operator="lessThan" stopIfTrue="1">
      <formula>0</formula>
    </cfRule>
  </conditionalFormatting>
  <conditionalFormatting sqref="G206:G207 G161:G198 E161:E198">
    <cfRule type="cellIs" priority="47" dxfId="2" operator="lessThan" stopIfTrue="1">
      <formula>0</formula>
    </cfRule>
  </conditionalFormatting>
  <conditionalFormatting sqref="D205:E205">
    <cfRule type="cellIs" priority="50" dxfId="1" operator="lessThan" stopIfTrue="1">
      <formula>0</formula>
    </cfRule>
  </conditionalFormatting>
  <conditionalFormatting sqref="D204:E204">
    <cfRule type="cellIs" priority="43" dxfId="1" operator="greaterThanOrEqual" stopIfTrue="1">
      <formula>0</formula>
    </cfRule>
    <cfRule type="cellIs" priority="44" dxfId="0" operator="lessThan" stopIfTrue="1">
      <formula>0</formula>
    </cfRule>
  </conditionalFormatting>
  <conditionalFormatting sqref="E12:E158 G12:G158">
    <cfRule type="cellIs" priority="3" dxfId="2" operator="greaterThan" stopIfTrue="1">
      <formula>0</formula>
    </cfRule>
  </conditionalFormatting>
  <printOptions/>
  <pageMargins left="0.5511811023622047" right="0.4330708661417323" top="0.4724409448818898" bottom="0.8661417322834646" header="0.5118110236220472" footer="0.5118110236220472"/>
  <pageSetup horizontalDpi="600" verticalDpi="600" orientation="landscape" paperSize="8" scale="90" r:id="rId1"/>
  <headerFooter alignWithMargins="0">
    <oddFooter>&amp;LConsiglio Direttivo Regionale 28 Aprile 2017&amp;R&amp;P</oddFooter>
  </headerFooter>
  <rowBreaks count="1" manualBreakCount="1">
    <brk id="6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zoomScale="75" zoomScaleNormal="75" zoomScalePageLayoutView="0" workbookViewId="0" topLeftCell="A1">
      <selection activeCell="H8" sqref="H8"/>
    </sheetView>
  </sheetViews>
  <sheetFormatPr defaultColWidth="9.140625" defaultRowHeight="12.75"/>
  <cols>
    <col min="1" max="1" width="57.8515625" style="0" bestFit="1" customWidth="1"/>
    <col min="2" max="2" width="14.57421875" style="0" customWidth="1"/>
    <col min="3" max="3" width="13.7109375" style="0" bestFit="1" customWidth="1"/>
    <col min="4" max="4" width="14.57421875" style="0" customWidth="1"/>
    <col min="5" max="5" width="14.00390625" style="0" customWidth="1"/>
  </cols>
  <sheetData>
    <row r="1" spans="1:5" ht="27" thickBot="1" thickTop="1">
      <c r="A1" s="9"/>
      <c r="B1" s="10" t="s">
        <v>139</v>
      </c>
      <c r="C1" s="10" t="s">
        <v>179</v>
      </c>
      <c r="D1" s="222" t="s">
        <v>125</v>
      </c>
      <c r="E1" s="9" t="s">
        <v>4</v>
      </c>
    </row>
    <row r="2" spans="1:5" ht="14.25" thickBot="1" thickTop="1">
      <c r="A2" s="12" t="s">
        <v>75</v>
      </c>
      <c r="B2" s="5">
        <f>'CONSUNTIVO 31_12_2016'!D161</f>
        <v>691873.96</v>
      </c>
      <c r="C2" s="13">
        <f>'CONSUNTIVO 31_12_2016'!C161</f>
        <v>699084.09</v>
      </c>
      <c r="D2" s="11">
        <f>C2/C20</f>
        <v>0.20971688844679848</v>
      </c>
      <c r="E2" s="14">
        <f>C2-B2</f>
        <v>7210.130000000005</v>
      </c>
    </row>
    <row r="3" spans="1:5" ht="14.25" thickBot="1" thickTop="1">
      <c r="A3" s="12" t="s">
        <v>76</v>
      </c>
      <c r="B3" s="5">
        <f>'CONSUNTIVO 31_12_2016'!D162</f>
        <v>261123.53</v>
      </c>
      <c r="C3" s="13">
        <f>'CONSUNTIVO 31_12_2016'!C162</f>
        <v>250911.9</v>
      </c>
      <c r="D3" s="11">
        <f>C3/C20</f>
        <v>0.07527057716658128</v>
      </c>
      <c r="E3" s="14">
        <f aca="true" t="shared" si="0" ref="E3:E20">C3-B3</f>
        <v>-10211.630000000005</v>
      </c>
    </row>
    <row r="4" spans="1:5" ht="14.25" thickBot="1" thickTop="1">
      <c r="A4" s="12" t="s">
        <v>80</v>
      </c>
      <c r="B4" s="5">
        <f>'CONSUNTIVO 31_12_2016'!D164</f>
        <v>25000</v>
      </c>
      <c r="C4" s="13">
        <f>'CONSUNTIVO 31_12_2016'!C164</f>
        <v>29000</v>
      </c>
      <c r="D4" s="11">
        <f>C4/C20</f>
        <v>0.008699654093053608</v>
      </c>
      <c r="E4" s="14">
        <f t="shared" si="0"/>
        <v>4000</v>
      </c>
    </row>
    <row r="5" spans="1:5" ht="14.25" thickBot="1" thickTop="1">
      <c r="A5" s="12" t="s">
        <v>166</v>
      </c>
      <c r="B5" s="5">
        <f>'CONSUNTIVO 31_12_2016'!D165</f>
        <v>0</v>
      </c>
      <c r="C5" s="13">
        <f>'CONSUNTIVO 31_12_2016'!C165</f>
        <v>2333.33</v>
      </c>
      <c r="D5" s="11">
        <f>C5/C20</f>
        <v>0.0006999711684463714</v>
      </c>
      <c r="E5" s="14">
        <f t="shared" si="0"/>
        <v>2333.33</v>
      </c>
    </row>
    <row r="6" spans="1:5" ht="14.25" thickBot="1" thickTop="1">
      <c r="A6" s="12" t="s">
        <v>19</v>
      </c>
      <c r="B6" s="5">
        <f>'CONSUNTIVO 31_12_2016'!D166</f>
        <v>1578950</v>
      </c>
      <c r="C6" s="13">
        <f>'CONSUNTIVO 31_12_2016'!C166</f>
        <v>1724615.26</v>
      </c>
      <c r="D6" s="11">
        <f>C6/C20</f>
        <v>0.5173640070897142</v>
      </c>
      <c r="E6" s="14">
        <f t="shared" si="0"/>
        <v>145665.26</v>
      </c>
    </row>
    <row r="7" spans="1:5" ht="14.25" thickBot="1" thickTop="1">
      <c r="A7" s="15" t="s">
        <v>8</v>
      </c>
      <c r="B7" s="5">
        <f>'CONSUNTIVO 31_12_2016'!D167</f>
        <v>55900</v>
      </c>
      <c r="C7" s="13">
        <f>'CONSUNTIVO 31_12_2016'!C167</f>
        <v>80896</v>
      </c>
      <c r="D7" s="11">
        <f>C7/C20</f>
        <v>0.024267835086609124</v>
      </c>
      <c r="E7" s="14">
        <f t="shared" si="0"/>
        <v>24996</v>
      </c>
    </row>
    <row r="8" spans="1:5" ht="14.25" thickBot="1" thickTop="1">
      <c r="A8" s="12" t="s">
        <v>7</v>
      </c>
      <c r="B8" s="5">
        <f>'CONSUNTIVO 31_12_2016'!C169</f>
        <v>23000</v>
      </c>
      <c r="C8" s="13">
        <f>'CONSUNTIVO 31_12_2016'!C169</f>
        <v>23000</v>
      </c>
      <c r="D8" s="11">
        <f>C8/C20</f>
        <v>0.006899725660008033</v>
      </c>
      <c r="E8" s="14">
        <f t="shared" si="0"/>
        <v>0</v>
      </c>
    </row>
    <row r="9" spans="1:5" ht="14.25" thickBot="1" thickTop="1">
      <c r="A9" s="12" t="s">
        <v>9</v>
      </c>
      <c r="B9" s="5">
        <f>'CONSUNTIVO 31_12_2016'!D170</f>
        <v>141823</v>
      </c>
      <c r="C9" s="13">
        <f>'CONSUNTIVO 31_12_2016'!C170</f>
        <v>76745</v>
      </c>
      <c r="D9" s="11">
        <f>C9/C20</f>
        <v>0.02302258459901376</v>
      </c>
      <c r="E9" s="14">
        <f t="shared" si="0"/>
        <v>-65078</v>
      </c>
    </row>
    <row r="10" spans="1:5" ht="14.25" thickBot="1" thickTop="1">
      <c r="A10" s="12" t="s">
        <v>120</v>
      </c>
      <c r="B10" s="6">
        <f>'CONSUNTIVO 31_12_2016'!D177</f>
        <v>80000</v>
      </c>
      <c r="C10" s="4">
        <f>'CONSUNTIVO 31_12_2016'!C177</f>
        <v>48575.57</v>
      </c>
      <c r="D10" s="11">
        <f>C10/C20</f>
        <v>0.014572091599065931</v>
      </c>
      <c r="E10" s="14">
        <f t="shared" si="0"/>
        <v>-31424.43</v>
      </c>
    </row>
    <row r="11" spans="1:5" ht="14.25" thickBot="1" thickTop="1">
      <c r="A11" s="12" t="s">
        <v>147</v>
      </c>
      <c r="B11" s="6">
        <f>'CONSUNTIVO 31_12_2016'!D179</f>
        <v>163934.43</v>
      </c>
      <c r="C11" s="4">
        <f>'CONSUNTIVO 31_12_2016'!C179</f>
        <v>131147.54</v>
      </c>
      <c r="D11" s="11">
        <f>C11/C20</f>
        <v>0.03934269769499696</v>
      </c>
      <c r="E11" s="14">
        <f t="shared" si="0"/>
        <v>-32786.889999999985</v>
      </c>
    </row>
    <row r="12" spans="1:5" ht="14.25" thickBot="1" thickTop="1">
      <c r="A12" s="16" t="s">
        <v>108</v>
      </c>
      <c r="B12" s="3">
        <f>'CONSUNTIVO 31_12_2016'!D172</f>
        <v>120000</v>
      </c>
      <c r="C12" s="4">
        <f>'CONSUNTIVO 31_12_2016'!C172</f>
        <v>84989.75</v>
      </c>
      <c r="D12" s="11">
        <f>C12/C20</f>
        <v>0.02549591125707251</v>
      </c>
      <c r="E12" s="14">
        <f t="shared" si="0"/>
        <v>-35010.25</v>
      </c>
    </row>
    <row r="13" spans="1:5" ht="14.25" thickBot="1" thickTop="1">
      <c r="A13" s="12" t="s">
        <v>121</v>
      </c>
      <c r="B13" s="6">
        <f>'CONSUNTIVO 31_12_2016'!D173</f>
        <v>81967.21</v>
      </c>
      <c r="C13" s="4">
        <f>'CONSUNTIVO 31_12_2016'!C168</f>
        <v>0</v>
      </c>
      <c r="D13" s="11">
        <f>C13/C20</f>
        <v>0</v>
      </c>
      <c r="E13" s="14">
        <f t="shared" si="0"/>
        <v>-81967.21</v>
      </c>
    </row>
    <row r="14" spans="1:5" ht="14.25" thickBot="1" thickTop="1">
      <c r="A14" s="12" t="s">
        <v>186</v>
      </c>
      <c r="B14" s="6">
        <v>0</v>
      </c>
      <c r="C14" s="4">
        <v>25000</v>
      </c>
      <c r="D14" s="11"/>
      <c r="E14" s="14"/>
    </row>
    <row r="15" spans="1:5" ht="14.25" thickBot="1" thickTop="1">
      <c r="A15" s="12" t="s">
        <v>67</v>
      </c>
      <c r="B15" s="6">
        <f>'CONSUNTIVO 31_12_2016'!D175</f>
        <v>0</v>
      </c>
      <c r="C15" s="4">
        <f>'CONSUNTIVO 31_12_2016'!C175</f>
        <v>498.34</v>
      </c>
      <c r="D15" s="11">
        <f>C15/C20</f>
        <v>0.00014949605588732186</v>
      </c>
      <c r="E15" s="14">
        <f t="shared" si="0"/>
        <v>498.34</v>
      </c>
    </row>
    <row r="16" spans="1:5" ht="14.25" thickBot="1" thickTop="1">
      <c r="A16" s="12" t="s">
        <v>180</v>
      </c>
      <c r="B16" s="6">
        <f>'CONSUNTIVO 31_12_2016'!D181</f>
        <v>100000</v>
      </c>
      <c r="C16" s="4">
        <v>0</v>
      </c>
      <c r="D16" s="11">
        <f>C16/C20</f>
        <v>0</v>
      </c>
      <c r="E16" s="14">
        <f t="shared" si="0"/>
        <v>-100000</v>
      </c>
    </row>
    <row r="17" spans="1:5" ht="14.25" thickBot="1" thickTop="1">
      <c r="A17" s="12" t="s">
        <v>122</v>
      </c>
      <c r="B17" s="6">
        <f>'CONSUNTIVO 31_12_2016'!D176</f>
        <v>81967.21</v>
      </c>
      <c r="C17" s="4">
        <f>'CONSUNTIVO 31_12_2016'!C176</f>
        <v>122950.82</v>
      </c>
      <c r="D17" s="11">
        <f>C17/C20</f>
        <v>0.03688377946404474</v>
      </c>
      <c r="E17" s="14">
        <f t="shared" si="0"/>
        <v>40983.61</v>
      </c>
    </row>
    <row r="18" spans="1:5" ht="14.25" thickBot="1" thickTop="1">
      <c r="A18" s="12" t="s">
        <v>106</v>
      </c>
      <c r="B18" s="6">
        <f>'CONSUNTIVO 31_12_2016'!D195</f>
        <v>11225</v>
      </c>
      <c r="C18" s="4">
        <f>'CONSUNTIVO 31_12_2016'!C195</f>
        <v>33718.270000000004</v>
      </c>
      <c r="D18" s="11">
        <f>C18/C20</f>
        <v>0.010115078814351265</v>
      </c>
      <c r="E18" s="14">
        <f t="shared" si="0"/>
        <v>22493.270000000004</v>
      </c>
    </row>
    <row r="19" spans="1:5" ht="14.25" thickBot="1" thickTop="1">
      <c r="A19" s="12" t="s">
        <v>184</v>
      </c>
      <c r="B19" s="6">
        <f>'CONSUNTIVO 31_12_2016'!D197</f>
        <v>27000</v>
      </c>
      <c r="C19" s="4">
        <f>'CONSUNTIVO 31_12_2016'!C197</f>
        <v>0</v>
      </c>
      <c r="D19" s="11">
        <f>C19/C20</f>
        <v>0</v>
      </c>
      <c r="E19" s="14">
        <f t="shared" si="0"/>
        <v>-27000</v>
      </c>
    </row>
    <row r="20" spans="1:5" ht="19.5" customHeight="1" thickBot="1" thickTop="1">
      <c r="A20" s="9"/>
      <c r="B20" s="3">
        <f>SUM(B2:B19)</f>
        <v>3443764.3400000003</v>
      </c>
      <c r="C20" s="14">
        <f>SUM(C2:C19)</f>
        <v>3333465.8699999996</v>
      </c>
      <c r="D20" s="11">
        <f>C20/C20</f>
        <v>1</v>
      </c>
      <c r="E20" s="14">
        <f t="shared" si="0"/>
        <v>-110298.47000000067</v>
      </c>
    </row>
    <row r="21" ht="13.5" thickTop="1"/>
  </sheetData>
  <sheetProtection/>
  <conditionalFormatting sqref="B2:B19">
    <cfRule type="cellIs" priority="1" dxfId="1" operator="greaterThanOrEqual" stopIfTrue="1">
      <formula>0</formula>
    </cfRule>
    <cfRule type="cellIs" priority="2" dxfId="0" operator="lessThan" stopIfTrue="1">
      <formula>0</formula>
    </cfRule>
  </conditionalFormatting>
  <printOptions/>
  <pageMargins left="0.1968503937007874" right="0.15748031496062992" top="0.7480314960629921" bottom="0.6692913385826772" header="0.5118110236220472" footer="0.31496062992125984"/>
  <pageSetup horizontalDpi="600" verticalDpi="600" orientation="landscape" paperSize="9" scale="83" r:id="rId2"/>
  <rowBreaks count="1" manualBreakCount="1">
    <brk id="55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7">
      <selection activeCell="E17" sqref="A1:E17"/>
    </sheetView>
  </sheetViews>
  <sheetFormatPr defaultColWidth="9.140625" defaultRowHeight="12.75"/>
  <cols>
    <col min="1" max="1" width="47.140625" style="0" customWidth="1"/>
    <col min="2" max="2" width="15.7109375" style="0" customWidth="1"/>
    <col min="3" max="3" width="15.421875" style="0" customWidth="1"/>
    <col min="4" max="4" width="14.421875" style="0" bestFit="1" customWidth="1"/>
    <col min="5" max="5" width="15.7109375" style="0" customWidth="1"/>
  </cols>
  <sheetData>
    <row r="1" spans="1:5" ht="38.25" customHeight="1" thickBot="1" thickTop="1">
      <c r="A1" s="229"/>
      <c r="B1" s="230" t="s">
        <v>181</v>
      </c>
      <c r="C1" s="230" t="s">
        <v>182</v>
      </c>
      <c r="D1" s="229" t="s">
        <v>125</v>
      </c>
      <c r="E1" s="229" t="s">
        <v>4</v>
      </c>
    </row>
    <row r="2" spans="1:5" ht="17.25" thickBot="1" thickTop="1">
      <c r="A2" s="231" t="s">
        <v>18</v>
      </c>
      <c r="B2" s="232">
        <f>'CONSUNTIVO 31_12_2016'!D29</f>
        <v>223691.33000000002</v>
      </c>
      <c r="C2" s="232">
        <f>'CONSUNTIVO 31_12_2016'!C29</f>
        <v>182419.78999999998</v>
      </c>
      <c r="D2" s="233">
        <f>C2/C17</f>
        <v>0.05621568018296316</v>
      </c>
      <c r="E2" s="234">
        <f>C2-B2</f>
        <v>-41271.54000000004</v>
      </c>
    </row>
    <row r="3" spans="1:5" ht="17.25" thickBot="1" thickTop="1">
      <c r="A3" s="231" t="s">
        <v>83</v>
      </c>
      <c r="B3" s="232">
        <f>'CONSUNTIVO 31_12_2016'!D58</f>
        <v>72250</v>
      </c>
      <c r="C3" s="232">
        <f>'CONSUNTIVO 31_12_2016'!C58</f>
        <v>77516.57</v>
      </c>
      <c r="D3" s="233">
        <f>C3/C17</f>
        <v>0.023888015154497642</v>
      </c>
      <c r="E3" s="234">
        <f aca="true" t="shared" si="0" ref="E3:E17">C3-B3</f>
        <v>5266.570000000007</v>
      </c>
    </row>
    <row r="4" spans="1:5" ht="17.25" thickBot="1" thickTop="1">
      <c r="A4" s="235" t="s">
        <v>85</v>
      </c>
      <c r="B4" s="232">
        <f>'CONSUNTIVO 31_12_2016'!D60</f>
        <v>396709.52</v>
      </c>
      <c r="C4" s="232">
        <f>'CONSUNTIVO 31_12_2016'!C60</f>
        <v>362859.62</v>
      </c>
      <c r="D4" s="233">
        <f>C4/C17</f>
        <v>0.11182120289268804</v>
      </c>
      <c r="E4" s="234">
        <f t="shared" si="0"/>
        <v>-33849.90000000002</v>
      </c>
    </row>
    <row r="5" spans="1:5" ht="17.25" thickBot="1" thickTop="1">
      <c r="A5" s="235" t="s">
        <v>19</v>
      </c>
      <c r="B5" s="232">
        <f>'CONSUNTIVO 31_12_2016'!D66</f>
        <v>1576195</v>
      </c>
      <c r="C5" s="232">
        <f>'CONSUNTIVO 31_12_2016'!C66</f>
        <v>1756533.1099999999</v>
      </c>
      <c r="D5" s="233">
        <f>C5/C17</f>
        <v>0.541304775882845</v>
      </c>
      <c r="E5" s="234">
        <f t="shared" si="0"/>
        <v>180338.10999999987</v>
      </c>
    </row>
    <row r="6" spans="1:5" ht="17.25" thickBot="1" thickTop="1">
      <c r="A6" s="235" t="s">
        <v>56</v>
      </c>
      <c r="B6" s="232">
        <f>'CONSUNTIVO 31_12_2016'!D41</f>
        <v>8000</v>
      </c>
      <c r="C6" s="232">
        <f>'CONSUNTIVO 31_12_2016'!C41</f>
        <v>7742.75</v>
      </c>
      <c r="D6" s="233">
        <f>C6/C17</f>
        <v>0.002386056675849907</v>
      </c>
      <c r="E6" s="234">
        <f t="shared" si="0"/>
        <v>-257.25</v>
      </c>
    </row>
    <row r="7" spans="1:5" ht="17.25" thickBot="1" thickTop="1">
      <c r="A7" s="235" t="s">
        <v>87</v>
      </c>
      <c r="B7" s="232">
        <f>'CONSUNTIVO 31_12_2016'!D48</f>
        <v>12098.4</v>
      </c>
      <c r="C7" s="232">
        <f>'CONSUNTIVO 31_12_2016'!C48</f>
        <v>5790.6</v>
      </c>
      <c r="D7" s="233">
        <f>C7/C17</f>
        <v>0.0017844693148011328</v>
      </c>
      <c r="E7" s="234">
        <f t="shared" si="0"/>
        <v>-6307.799999999999</v>
      </c>
    </row>
    <row r="8" spans="1:5" ht="17.25" thickBot="1" thickTop="1">
      <c r="A8" s="235" t="s">
        <v>20</v>
      </c>
      <c r="B8" s="232">
        <f>'CONSUNTIVO 31_12_2016'!D121</f>
        <v>1004211.8099999998</v>
      </c>
      <c r="C8" s="232">
        <f>'CONSUNTIVO 31_12_2016'!C121</f>
        <v>703740.9900000001</v>
      </c>
      <c r="D8" s="233">
        <f>C8/C17</f>
        <v>0.21686944396483457</v>
      </c>
      <c r="E8" s="234">
        <f t="shared" si="0"/>
        <v>-300470.8199999997</v>
      </c>
    </row>
    <row r="9" spans="1:5" ht="17.25" thickBot="1" thickTop="1">
      <c r="A9" s="235" t="s">
        <v>21</v>
      </c>
      <c r="B9" s="232">
        <f>'CONSUNTIVO 31_12_2016'!D129</f>
        <v>46000</v>
      </c>
      <c r="C9" s="232">
        <f>'CONSUNTIVO 31_12_2016'!C129</f>
        <v>25754.78</v>
      </c>
      <c r="D9" s="233">
        <f>C9/C17</f>
        <v>0.007936762100551569</v>
      </c>
      <c r="E9" s="234">
        <f t="shared" si="0"/>
        <v>-20245.22</v>
      </c>
    </row>
    <row r="10" spans="1:5" ht="17.25" thickBot="1" thickTop="1">
      <c r="A10" s="235" t="s">
        <v>5</v>
      </c>
      <c r="B10" s="232">
        <f>'CONSUNTIVO 31_12_2016'!D131</f>
        <v>35000</v>
      </c>
      <c r="C10" s="232">
        <f>'CONSUNTIVO 31_12_2016'!C131</f>
        <v>23383.22</v>
      </c>
      <c r="D10" s="233">
        <f>C10/C17</f>
        <v>0.0072059266002217634</v>
      </c>
      <c r="E10" s="234">
        <f t="shared" si="0"/>
        <v>-11616.779999999999</v>
      </c>
    </row>
    <row r="11" spans="1:5" ht="17.25" thickBot="1" thickTop="1">
      <c r="A11" s="235" t="s">
        <v>60</v>
      </c>
      <c r="B11" s="232">
        <f>'CONSUNTIVO 31_12_2016'!D133</f>
        <v>13543.28</v>
      </c>
      <c r="C11" s="232">
        <f>'CONSUNTIVO 31_12_2016'!C133</f>
        <v>6804.46</v>
      </c>
      <c r="D11" s="233">
        <f>C11/C17</f>
        <v>0.0020969070690069623</v>
      </c>
      <c r="E11" s="234">
        <f t="shared" si="0"/>
        <v>-6738.820000000001</v>
      </c>
    </row>
    <row r="12" spans="1:5" ht="17.25" thickBot="1" thickTop="1">
      <c r="A12" s="235" t="s">
        <v>17</v>
      </c>
      <c r="B12" s="232">
        <f>'CONSUNTIVO 31_12_2016'!D142</f>
        <v>5400</v>
      </c>
      <c r="C12" s="232">
        <f>'CONSUNTIVO 31_12_2016'!C142</f>
        <v>33415.81</v>
      </c>
      <c r="D12" s="233">
        <f>C12/C17</f>
        <v>0.01029763540466011</v>
      </c>
      <c r="E12" s="234">
        <f t="shared" si="0"/>
        <v>28015.809999999998</v>
      </c>
    </row>
    <row r="13" spans="1:5" ht="17.25" thickBot="1" thickTop="1">
      <c r="A13" s="235" t="s">
        <v>61</v>
      </c>
      <c r="B13" s="232">
        <f>'CONSUNTIVO 31_12_2016'!D152</f>
        <v>30665</v>
      </c>
      <c r="C13" s="232">
        <f>'CONSUNTIVO 31_12_2016'!C152</f>
        <v>54810.58</v>
      </c>
      <c r="D13" s="233">
        <f>C13/C17</f>
        <v>0.016890788197501585</v>
      </c>
      <c r="E13" s="234">
        <f t="shared" si="0"/>
        <v>24145.58</v>
      </c>
    </row>
    <row r="14" spans="1:5" ht="17.25" thickBot="1" thickTop="1">
      <c r="A14" s="235" t="s">
        <v>95</v>
      </c>
      <c r="B14" s="232">
        <f>'CONSUNTIVO 31_12_2016'!D145</f>
        <v>0</v>
      </c>
      <c r="C14" s="232">
        <f>'CONSUNTIVO 31_12_2016'!C145</f>
        <v>0</v>
      </c>
      <c r="D14" s="233">
        <f>C14/C17</f>
        <v>0</v>
      </c>
      <c r="E14" s="234">
        <f t="shared" si="0"/>
        <v>0</v>
      </c>
    </row>
    <row r="15" spans="1:5" ht="17.25" thickBot="1" thickTop="1">
      <c r="A15" s="235" t="s">
        <v>132</v>
      </c>
      <c r="B15" s="232">
        <f>'CONSUNTIVO 31_12_2016'!D147</f>
        <v>0</v>
      </c>
      <c r="C15" s="232">
        <f>'CONSUNTIVO 31_12_2016'!C147</f>
        <v>0</v>
      </c>
      <c r="D15" s="233">
        <f>C15/C17</f>
        <v>0</v>
      </c>
      <c r="E15" s="234">
        <f t="shared" si="0"/>
        <v>0</v>
      </c>
    </row>
    <row r="16" spans="1:5" ht="17.25" thickBot="1" thickTop="1">
      <c r="A16" s="235" t="s">
        <v>73</v>
      </c>
      <c r="B16" s="232">
        <f>'CONSUNTIVO 31_12_2016'!D154</f>
        <v>20000</v>
      </c>
      <c r="C16" s="232">
        <f>'CONSUNTIVO 31_12_2016'!C154</f>
        <v>4226.08</v>
      </c>
      <c r="D16" s="233">
        <f>C16/C17</f>
        <v>0.0013023365595784151</v>
      </c>
      <c r="E16" s="234">
        <f t="shared" si="0"/>
        <v>-15773.92</v>
      </c>
    </row>
    <row r="17" spans="1:5" ht="17.25" thickBot="1" thickTop="1">
      <c r="A17" s="236" t="s">
        <v>6</v>
      </c>
      <c r="B17" s="237">
        <f>SUM(B2:B16)</f>
        <v>3443764.3399999994</v>
      </c>
      <c r="C17" s="237">
        <f>SUM(C2:C16)</f>
        <v>3244998.3600000003</v>
      </c>
      <c r="D17" s="233">
        <f>SUM(D2:D16)</f>
        <v>0.9999999999999999</v>
      </c>
      <c r="E17" s="234">
        <f t="shared" si="0"/>
        <v>-198765.97999999905</v>
      </c>
    </row>
    <row r="18" spans="2:3" ht="13.5" thickTop="1">
      <c r="B18" s="1"/>
      <c r="C18" s="1"/>
    </row>
    <row r="19" spans="2:3" ht="12.75">
      <c r="B19" s="2"/>
      <c r="C19" s="2"/>
    </row>
  </sheetData>
  <sheetProtection/>
  <printOptions/>
  <pageMargins left="0.75" right="0.75" top="1" bottom="1" header="0.5" footer="0.5"/>
  <pageSetup horizontalDpi="600" verticalDpi="600" orientation="landscape" paperSize="9" scale="72" r:id="rId2"/>
  <rowBreaks count="2" manualBreakCount="2">
    <brk id="18" max="255" man="1"/>
    <brk id="6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ANCI LOMBARDIA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ANCI LOMBARDIA</dc:creator>
  <cp:keywords/>
  <dc:description/>
  <cp:lastModifiedBy>Federica Parenti</cp:lastModifiedBy>
  <cp:lastPrinted>2017-04-05T13:25:43Z</cp:lastPrinted>
  <dcterms:created xsi:type="dcterms:W3CDTF">2002-03-28T14:21:31Z</dcterms:created>
  <dcterms:modified xsi:type="dcterms:W3CDTF">2017-05-08T09:09:43Z</dcterms:modified>
  <cp:category/>
  <cp:version/>
  <cp:contentType/>
  <cp:contentStatus/>
</cp:coreProperties>
</file>